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CHUONG TRINH\CT PTNO\2025\LAN 4\"/>
    </mc:Choice>
  </mc:AlternateContent>
  <xr:revisionPtr revIDLastSave="0" documentId="13_ncr:1_{53DDAF9A-EEBF-47EE-99C2-FE4AC4B33509}" xr6:coauthVersionLast="47" xr6:coauthVersionMax="47" xr10:uidLastSave="{00000000-0000-0000-0000-000000000000}"/>
  <bookViews>
    <workbookView xWindow="-120" yWindow="-120" windowWidth="38640" windowHeight="21120" activeTab="2" xr2:uid="{C3211D44-51F8-4D22-B8ED-57D58ECEA3B3}"/>
  </bookViews>
  <sheets>
    <sheet name="Sheet1" sheetId="1" r:id="rId1"/>
    <sheet name="Sheet2" sheetId="2" r:id="rId2"/>
    <sheet name="Sheet3" sheetId="3" r:id="rId3"/>
  </sheets>
  <definedNames>
    <definedName name="_Toc196467699" localSheetId="1">Sheet2!$A$1</definedName>
    <definedName name="_Toc196467700" localSheetId="1">Sheet2!$A$2</definedName>
    <definedName name="_Toc196467701" localSheetId="0">Sheet1!$A$1</definedName>
    <definedName name="_xlnm.Print_Titles" localSheetId="1">Sheet2!$4:$5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 l="1"/>
  <c r="F9" i="3"/>
  <c r="D138" i="1"/>
  <c r="H18" i="3"/>
  <c r="I18" i="3"/>
  <c r="I24" i="3"/>
  <c r="H24" i="3"/>
  <c r="G24" i="3"/>
  <c r="F24" i="3"/>
  <c r="E24" i="3"/>
  <c r="I13" i="3"/>
  <c r="H13" i="3"/>
  <c r="G13" i="3"/>
  <c r="F13" i="3"/>
  <c r="E13" i="3"/>
  <c r="H19" i="3"/>
  <c r="I19" i="3"/>
  <c r="F19" i="3"/>
  <c r="K17" i="3"/>
  <c r="K16" i="3" s="1"/>
  <c r="J17" i="3"/>
  <c r="J16" i="3" s="1"/>
  <c r="I16" i="3"/>
  <c r="H16" i="3"/>
  <c r="G16" i="3"/>
  <c r="F16" i="3"/>
  <c r="E16" i="3"/>
  <c r="K38" i="3"/>
  <c r="J38" i="3"/>
  <c r="K37" i="3"/>
  <c r="J37" i="3"/>
  <c r="J36" i="3" s="1"/>
  <c r="I36" i="3"/>
  <c r="H36" i="3"/>
  <c r="G36" i="3"/>
  <c r="F36" i="3"/>
  <c r="E36" i="3"/>
  <c r="F29" i="3"/>
  <c r="G29" i="3"/>
  <c r="H29" i="3"/>
  <c r="I29" i="3"/>
  <c r="E29" i="3"/>
  <c r="K35" i="3"/>
  <c r="K34" i="3" s="1"/>
  <c r="J35" i="3"/>
  <c r="J34" i="3" s="1"/>
  <c r="G34" i="3"/>
  <c r="E34" i="3"/>
  <c r="I34" i="3"/>
  <c r="H34" i="3"/>
  <c r="I32" i="3"/>
  <c r="H32" i="3"/>
  <c r="F32" i="3"/>
  <c r="E32" i="3"/>
  <c r="K33" i="3"/>
  <c r="K32" i="3" s="1"/>
  <c r="G33" i="3"/>
  <c r="G32" i="3" s="1"/>
  <c r="K31" i="3"/>
  <c r="J31" i="3"/>
  <c r="K30" i="3"/>
  <c r="J30" i="3"/>
  <c r="J29" i="3" s="1"/>
  <c r="J27" i="3"/>
  <c r="K27" i="3"/>
  <c r="K25" i="3"/>
  <c r="K23" i="3"/>
  <c r="J22" i="3"/>
  <c r="K22" i="3"/>
  <c r="J26" i="3"/>
  <c r="K26" i="3"/>
  <c r="E21" i="3"/>
  <c r="G21" i="3" s="1"/>
  <c r="F21" i="3" s="1"/>
  <c r="K29" i="3" l="1"/>
  <c r="G19" i="3"/>
  <c r="G18" i="3" s="1"/>
  <c r="E19" i="3"/>
  <c r="E18" i="3" s="1"/>
  <c r="K36" i="3"/>
  <c r="J33" i="3"/>
  <c r="J32" i="3" s="1"/>
  <c r="F34" i="3"/>
  <c r="F18" i="3" s="1"/>
  <c r="J25" i="3"/>
  <c r="J23" i="3"/>
  <c r="G7" i="3" l="1"/>
  <c r="H7" i="3"/>
  <c r="I7" i="3"/>
  <c r="F7" i="3"/>
  <c r="E7" i="3"/>
  <c r="K12" i="3"/>
  <c r="K11" i="3" s="1"/>
  <c r="J12" i="3"/>
  <c r="J11" i="3" s="1"/>
  <c r="I11" i="3"/>
  <c r="H11" i="3"/>
  <c r="G11" i="3"/>
  <c r="F11" i="3"/>
  <c r="E11" i="3"/>
  <c r="K15" i="3"/>
  <c r="J15" i="3"/>
  <c r="K14" i="3"/>
  <c r="K13" i="3" s="1"/>
  <c r="J14" i="3"/>
  <c r="J13" i="3" s="1"/>
  <c r="K28" i="3"/>
  <c r="K24" i="3" s="1"/>
  <c r="J28" i="3"/>
  <c r="J24" i="3" s="1"/>
  <c r="K21" i="3"/>
  <c r="J21" i="3"/>
  <c r="K20" i="3"/>
  <c r="J20" i="3"/>
  <c r="J19" i="3" s="1"/>
  <c r="K10" i="3"/>
  <c r="J10" i="3"/>
  <c r="K9" i="3"/>
  <c r="J9" i="3"/>
  <c r="K8" i="3"/>
  <c r="J8" i="3"/>
  <c r="J7" i="3" s="1"/>
  <c r="K6" i="3"/>
  <c r="K5" i="3" s="1"/>
  <c r="J6" i="3"/>
  <c r="J5" i="3" s="1"/>
  <c r="I5" i="3"/>
  <c r="I4" i="3" s="1"/>
  <c r="I3" i="3" s="1"/>
  <c r="G5" i="3"/>
  <c r="H5" i="3"/>
  <c r="H4" i="3" s="1"/>
  <c r="H3" i="3" s="1"/>
  <c r="F5" i="3"/>
  <c r="F4" i="3" s="1"/>
  <c r="F3" i="3" s="1"/>
  <c r="E5" i="3"/>
  <c r="E4" i="3" s="1"/>
  <c r="E3" i="3" s="1"/>
  <c r="D134" i="1"/>
  <c r="D137" i="1"/>
  <c r="D136" i="1"/>
  <c r="D135" i="1"/>
  <c r="D106" i="1"/>
  <c r="D105" i="1"/>
  <c r="D95" i="1"/>
  <c r="D94" i="1"/>
  <c r="D93" i="1"/>
  <c r="D92" i="1"/>
  <c r="D91" i="1"/>
  <c r="D54" i="1"/>
  <c r="D53" i="1"/>
  <c r="D34" i="1"/>
  <c r="D33" i="1"/>
  <c r="D32" i="1"/>
  <c r="D31" i="1"/>
  <c r="D75" i="1"/>
  <c r="D74" i="1"/>
  <c r="D73" i="1"/>
  <c r="D72" i="1"/>
  <c r="D71" i="1"/>
  <c r="D70" i="1"/>
  <c r="D69" i="1"/>
  <c r="G4" i="3" l="1"/>
  <c r="G3" i="3" s="1"/>
  <c r="D76" i="1"/>
  <c r="D36" i="1"/>
  <c r="J4" i="3"/>
  <c r="J18" i="3"/>
  <c r="K19" i="3"/>
  <c r="K18" i="3" s="1"/>
  <c r="K7" i="3"/>
  <c r="K4" i="3" s="1"/>
  <c r="D96" i="1"/>
  <c r="D5" i="1"/>
  <c r="D55" i="1"/>
  <c r="K3" i="3" l="1"/>
  <c r="J3" i="3"/>
  <c r="D107" i="1"/>
  <c r="G82" i="2" l="1"/>
  <c r="G81" i="2" s="1"/>
  <c r="F83" i="2"/>
  <c r="F81" i="2" s="1"/>
  <c r="E81" i="2"/>
  <c r="M36" i="2"/>
  <c r="M37" i="2"/>
  <c r="L37" i="2"/>
  <c r="L36" i="2" s="1"/>
  <c r="H37" i="2"/>
  <c r="H36" i="2" s="1"/>
  <c r="G37" i="2"/>
  <c r="G36" i="2" s="1"/>
  <c r="F38" i="2"/>
  <c r="F36" i="2" s="1"/>
  <c r="E36" i="2"/>
  <c r="M31" i="2"/>
  <c r="M30" i="2" s="1"/>
  <c r="L31" i="2"/>
  <c r="L30" i="2" s="1"/>
  <c r="I31" i="2"/>
  <c r="I30" i="2" s="1"/>
  <c r="G31" i="2"/>
  <c r="G30" i="2" s="1"/>
  <c r="E30" i="2"/>
  <c r="F11" i="2"/>
  <c r="H10" i="2"/>
  <c r="H9" i="2" s="1"/>
  <c r="G10" i="2"/>
  <c r="G9" i="2" s="1"/>
  <c r="F9" i="2"/>
  <c r="E80" i="2"/>
  <c r="E79" i="2"/>
  <c r="H35" i="2"/>
  <c r="E29" i="2"/>
  <c r="E9" i="2" s="1"/>
  <c r="I28" i="2"/>
  <c r="D164" i="1" l="1"/>
  <c r="D129" i="1"/>
</calcChain>
</file>

<file path=xl/sharedStrings.xml><?xml version="1.0" encoding="utf-8"?>
<sst xmlns="http://schemas.openxmlformats.org/spreadsheetml/2006/main" count="697" uniqueCount="477">
  <si>
    <t>PHỤ LỤC II: KHU VỰC DỰ KIẾN PHÁT TRIỂN NHÀ Ở THEO DỰ ÁN</t>
  </si>
  <si>
    <t>STT</t>
  </si>
  <si>
    <t>Địa điểm</t>
  </si>
  <si>
    <r>
      <t xml:space="preserve">Khu vực </t>
    </r>
    <r>
      <rPr>
        <sz val="12"/>
        <color theme="1"/>
        <rFont val="Times New Roman"/>
        <family val="1"/>
      </rPr>
      <t>(Vị trí, địa điểm xác định theo sơ đồ, bản đồ định hướng phát triển không gian trong đồ án quy hoạch)</t>
    </r>
  </si>
  <si>
    <t xml:space="preserve"> Diện tích khu đất theo quy hoạch (ha) </t>
  </si>
  <si>
    <t>I</t>
  </si>
  <si>
    <t>QUẬN NINH KIỀU</t>
  </si>
  <si>
    <t>Phường Cái Khế</t>
  </si>
  <si>
    <t>Phía Đông Bắc: giáp Rạch Khai Luông; Phía Đông Nam: giáp đất dân; Phía Tây Nam: giáp đường Cách Mạng Tháng Tám; Phía Tây Bắc: giáp Hẻm 66 đường Cách Mạng Tháng Tám.</t>
  </si>
  <si>
    <t>Phường An Bình</t>
  </si>
  <si>
    <t>Dự án đầu tư xây dựng khu chung cư nhà ở xã hội tại khu đô thị hai bên đường Nguyễn Văn Cừ (đoạn từ đường Cái Sơn - Hàng Bàng đến đường Tỉnh 923), thành phố Cần Thơ (phường An Bình, quận Ninh Kiều)</t>
  </si>
  <si>
    <t>Phường An Khánh</t>
  </si>
  <si>
    <t>Phía Đông Bắc: giáp đường Trần Nam Phú; Phía Tây Bắc: giáp đất dân cư hiện hữu; Phía Tây Nam: giáp đất vườn, cây lâu năm; Phía Đông Nam: giáp đất dân cư hiện hữu</t>
  </si>
  <si>
    <t>Phường Tân An</t>
  </si>
  <si>
    <t>Phía Đông Nam: giáp đường Võ Thị Sáu; Phía Tây Nam: giáp đường Ngô Hữu Hạnh; Phía Tây Bắc: giáp hẻm hiện trạng, nhà dân hiện hữu; Phía Đông Bắc: giáp nhà dân hiện hữu</t>
  </si>
  <si>
    <t>Phía Đông Bắc: giáp đường 3/2 và dân cư hiện hữu; Phía Tây: giáp rạch hiện hữu; Phía Nam: giáp rạch hiện hữu; Phía Bắc: giáp rạch và dân cư hiện hữu</t>
  </si>
  <si>
    <t>Hướng Đông Bắc: giáp sông Hậu; Hướng Đông Nam và Tây Nam: giáp rạch Khai Luông; Hướng Tây Bắc: giáp đường Nguyễn Văn Cừ nối dài đến sông Hậu.</t>
  </si>
  <si>
    <t>Phía Tây Bắc: giáp khu đô thị hai bên đường Nguyễn Văn Cừ. Phía Đông Bắc: giáp rạch Cái Sơn. Phía Đông Nam: giáp sông Cần Thơ. Phía Tây: giáp đường Vành đai phía Tây (Quốc lộ 61C) và Khu đô thị mới An Bình (Khu 3)</t>
  </si>
  <si>
    <t>Khu đô thị mới tại phường An Bình, quận Ninh Kiều</t>
  </si>
  <si>
    <t>+ Phía Bắc: giáp đất dân và đường Mậu Thân.</t>
  </si>
  <si>
    <t>+ Phía Tây: giáp mương thoát nước.</t>
  </si>
  <si>
    <t>+ Phía Đông: giáp đất dân.</t>
  </si>
  <si>
    <t>+ Phía Nam: giáp đường Cao Thắng.</t>
  </si>
  <si>
    <t>+ Phía Bắc: giáp đất dân và Rạch Ông Lầu.</t>
  </si>
  <si>
    <t>+ Phía Nam: giáp đường Hậu Giang.</t>
  </si>
  <si>
    <t>+ Phía đông Bắc: giáp đường Lê Lợi (từ đường Trần Văn Khéo đến đầu ranh công viên nước).</t>
  </si>
  <si>
    <t>+ Phía Tây Bắc: giáp phần đất nhà nước quản lý đoạn đường Trần Văn Khéo.</t>
  </si>
  <si>
    <t>+ Phía Đông Nam: giáp phần đất Công ty TNHH Thương mại sản xuất Xuất nhập khẩu Đại Tân thuê.</t>
  </si>
  <si>
    <t>+ Phía Tây Nam: giáp đất dân.</t>
  </si>
  <si>
    <t>+ Phía Bắc: giáp đường Trần Phú và Sông Hậu.</t>
  </si>
  <si>
    <t>+ Phía Tây: giáp Trường Trung cấp TDTT.</t>
  </si>
  <si>
    <t>+ Phía Đông: giáp Sông Hậu.</t>
  </si>
  <si>
    <t>+ Phía Nam: giáp Công viên Sông Hậu và Sông Hậu.</t>
  </si>
  <si>
    <t>II</t>
  </si>
  <si>
    <t>QUẬN BÌNH THUỶ</t>
  </si>
  <si>
    <t>Phường Long Hòa</t>
  </si>
  <si>
    <t>+ Phía Bắc: giáp với Sông Bình Thủy, rạch Súc và rạch Sao;</t>
  </si>
  <si>
    <t>+ Phía Đông: giáp với đường nối Cách Mạng Tháng Tám đến đường Tỉnh 918, đường Võ Văn Kiệt và khu dân cư Bình Nhựt và đường dự mở số 20;</t>
  </si>
  <si>
    <t>+ Phía Nam: giới hạn bởi đường dự mở số 21, đường nối Cách Mạng Tháng Tám đến đường Tỉnh 918 và đường Nguyễn Văn Linh (Quốc lộ 91B);</t>
  </si>
  <si>
    <t>- Phân khu đô thị 4.</t>
  </si>
  <si>
    <t>+ Phía Bắc: giáp với Sông Bình Thủy;</t>
  </si>
  <si>
    <t>+ Phía Đông: giới hạn bởi rạch Đường Củi, rạch ông Đội, rạch Bà Chính và đường Võ Văn Kiệt (giáp với ranh của Khu đô thị mới 2 bên đường Võ Văn Kiệt (Khu 1));</t>
  </si>
  <si>
    <t>+ Phía Nam: giới hạn bởi đường Nguyễn Văn Linh (Quốc lộ 91B) đến Cầu Bình Thủy 3;</t>
  </si>
  <si>
    <t>+ Phía Tây: giáp với Sông Bình Thủy.</t>
  </si>
  <si>
    <t>Phường Long Hòa và phường Bình Thủy</t>
  </si>
  <si>
    <t>+ Phía Đông Bắc: giới hạn đường Võ Văn Kiệt, đường Huỳnh Phan Hộ và đường dự mở (đường số 55, 56, 57, 58);</t>
  </si>
  <si>
    <t>+ Phía Đông Nam: giới hạn đường Bùi Hữu Nghĩa, rạch Cam, rạch ông Tường, sông Bình Thủy đến Cầu Bình Thủy 3 (giáp với ranh của Khu đô thị mới 2 bên đường Võ Văn Kiệt (Khu 2));</t>
  </si>
  <si>
    <t>+ Phía Tây Nam: giới hạn đường Nguyễn Văn Linh (Quốc lộ 91B) từ Cầu Bình Thủy 3 đến Dự án đường Tỉnh 918 (giai đoạn 2);</t>
  </si>
  <si>
    <t>+ Phía Tây Bắc: giới hạn bởi Dự án đường Tỉnh 918 (giai đoạn 2) từ đường Nguyễn Văn Linh đến đường Võ Văn Kiệt.</t>
  </si>
  <si>
    <t>- Phân khu đô thị 3.</t>
  </si>
  <si>
    <t>Khu đô thị - tái định cư số 13</t>
  </si>
  <si>
    <t>III</t>
  </si>
  <si>
    <t>QUẬN CÁI RĂNG</t>
  </si>
  <si>
    <t>Phường Phú Thứ</t>
  </si>
  <si>
    <t>Vị trí được định hướng phát triển khu dân cư trong đồ án quy hoạch chung thành phố quận Cái Răng</t>
  </si>
  <si>
    <t>Phường Thường Thạnh, Hưng Thạnh và Phú Thứ</t>
  </si>
  <si>
    <t>Phường Hưng Phú</t>
  </si>
  <si>
    <t>Phường Thường Thạnh</t>
  </si>
  <si>
    <t>Khu đô thị mới số 1</t>
  </si>
  <si>
    <t>Khu đô thị mới số 7</t>
  </si>
  <si>
    <t>Khu đô thị mới số 6</t>
  </si>
  <si>
    <t>Khu đô thị mới số 8</t>
  </si>
  <si>
    <t>Khu đô thị mới phường Phú Thứ, quận Cái Răng</t>
  </si>
  <si>
    <t>Khu đô thị mới - Khu 3 (Lô số 14A)</t>
  </si>
  <si>
    <t>IV</t>
  </si>
  <si>
    <t>QUẬN Ô MÔN</t>
  </si>
  <si>
    <t>Phường Phước Thới</t>
  </si>
  <si>
    <t>Phía Bắc: Giáp đất dân; Phía Nam: Giáp đất dân; Phía Đông: Giáp đất dân; Phía Tây: Giáp Quốc lộ 91B.</t>
  </si>
  <si>
    <t>Phía Bắc: Giáp đất dân; Phía Nam: Giáp đất dân; Phía Tây: Giáp đất dân; Phía Đông: Giáp Quốc lộ 91B (Nguyễn Văn Linh) và đất dân.</t>
  </si>
  <si>
    <t>Phía Bắc: Giáp đất dân; Phía Nam: Giáp đất dân; Phía Tây: Giáp Quốc lộ 91B (Nguyễn Văn Linh); Phía Đông: Giáp đất dân.</t>
  </si>
  <si>
    <t>Phía Bắc: Giáp đất dân; Phía Nam: Giáp đất dân; Phía Tây: Giáp đất dân; Phía Đông: Giáp Quốc lộ 91B (Nguyễn Văn Linh).</t>
  </si>
  <si>
    <t>Phía Bắc: Giáp đất dân; Phía Nam: Giáp kho của Điện lực Cần Thơ; Phía Tây: Giáp đất dân; Phía Đông: Giáp Đường tỉnh 923.</t>
  </si>
  <si>
    <t>Phường Phước Thới, quận Ô Môn</t>
  </si>
  <si>
    <t>Phường Trường Lạc</t>
  </si>
  <si>
    <t>Phía Bắc: Giáp Rạch Giáo Dẫn; Phía Nam: Giáp Đường tỉnh 922; Phía Tây: Giáp kênh KH8; Phía Đông: Giáp Quận Bình Thủy.</t>
  </si>
  <si>
    <t>Phường Châu Văn Liêm</t>
  </si>
  <si>
    <t>Thuộc quy hoạch Khu dân cư, tái định cư và Trung tâm văn hóa - Thể dục thể thao phía Nam Quốc lộ 91, phường Châu Văn Liêm được giới hạn bởi: Quốc lộ 91; rạch Tắc Ông Thục; rạch Ông Tành.</t>
  </si>
  <si>
    <t>Phía Đông Bắc: Giáp khu dân cự hiện hữu cặp rạch Tắc Ông Thục; Phía Đông Nam: Giáp rạch Ông Tành; Phía Tây Nam: Giáp Khu hành chính quận và Quốc lộ 91; Phía Tây Bắc: Giáp đường Châu Văn Liêm và rạch cây Me.</t>
  </si>
  <si>
    <t>Phía Bắc: Giáp đất dân; Phía Nam: Giáp Quốc lộ 91; Phía Đông: Giáp đường Đặng Thanh Sử; Phía Tây: Giáp rạch Bằng Lăng.</t>
  </si>
  <si>
    <t>Phía Bắc: Giáp Khu công nghiệp Trà Nóc 2; Phía Nam: Giáp Quốc lộ 91; Phía Đông: Giáp Khu công nghiệp Trà Nóc 1; Phía Tây: Giáp rạch Cái Chôm.</t>
  </si>
  <si>
    <t>Khu đô thị mới và Khu công nghệ thông tin tập trung</t>
  </si>
  <si>
    <t>V</t>
  </si>
  <si>
    <t>QUẬN THỐT NỐT</t>
  </si>
  <si>
    <t>Phường Thới Thuận</t>
  </si>
  <si>
    <t>Phía Đông Bắc giáp Quốc lộ 91, Tây Bắc giáp nhà dân; Tây Nam giáp đất sản xuất nông nghiệp, Đông Nam giáp Trường THCS Thới Thuận</t>
  </si>
  <si>
    <t>Phía Bắc giáp sông Cái Sắn, khu tái định cư Thới Thuận và dân cư dọc Quốc lộ 91; Tây Nam giáp ranh Vĩnh Thạnh (tuyến nối tuyến tránh thành phố Long Xuyên); Đông Nam giáp đường dẫn cầu Vàm Cống</t>
  </si>
  <si>
    <t>Phường Thốt Nốt</t>
  </si>
  <si>
    <t>Phường Thuận An</t>
  </si>
  <si>
    <t>Phường Tân Lộc</t>
  </si>
  <si>
    <t>Phía Tây Bắc giáp đất dân; Tây Nam giáp rạch công cộng; Đông Bắc giáp đất dân; Phía Nam: giáp đường dẫn vào trường và trường Tiểu học Thốt Nốt 3</t>
  </si>
  <si>
    <t>Quận Thốt Nốt, huyện Vĩnh Thạnh</t>
  </si>
  <si>
    <t>Khu đô thị mới, cảng, logistics Thốt Nốt</t>
  </si>
  <si>
    <t>VI</t>
  </si>
  <si>
    <t>HUYỆN CỜ ĐỎ</t>
  </si>
  <si>
    <t>Thị trấn Cờ Đỏ</t>
  </si>
  <si>
    <t>phía Nam Đường Lê Đức Thọ</t>
  </si>
  <si>
    <t>phía Nam Đường Hà Huy Giáp</t>
  </si>
  <si>
    <t>phía Đông Đường Hà Huy Giáp</t>
  </si>
  <si>
    <t>tiếp giáp và nằm phía Tây Bắc Kênh Bốn Tổng</t>
  </si>
  <si>
    <t>Xã Đông Hiệp</t>
  </si>
  <si>
    <t>phía Bắc Đường tỉnh 922</t>
  </si>
  <si>
    <t>phía Nam Đường tỉnh 922</t>
  </si>
  <si>
    <t>Xã Đông Thắng</t>
  </si>
  <si>
    <t>Xã Thới Hưng</t>
  </si>
  <si>
    <t>Vị trí: phía Đông Bắc Đường TTX Thới Hưng</t>
  </si>
  <si>
    <t>Xã Thới Đông</t>
  </si>
  <si>
    <t>Vị trí: phía Nam Đường Cờ Đỏ - Nốc Bằng</t>
  </si>
  <si>
    <t>Xã Thới Xuân</t>
  </si>
  <si>
    <t>phía Đông Bắc kênh 200</t>
  </si>
  <si>
    <t>phía Tây Bắc Đường ô tô vào TTX Thới Xuân</t>
  </si>
  <si>
    <t>Xã Thạnh Phú</t>
  </si>
  <si>
    <t>Vị trí: nằm phía Tây Bắc UBND xã</t>
  </si>
  <si>
    <t>Xã Trung Hưng</t>
  </si>
  <si>
    <t>Vị trí: nằm phía Tây Bắc Kênh Đào</t>
  </si>
  <si>
    <t>Xã Trung An</t>
  </si>
  <si>
    <t>Xã Trung Thạnh</t>
  </si>
  <si>
    <t>Vị trí: nằm phía Đông Bắc UBND xã</t>
  </si>
  <si>
    <t>Vị trí: nằm tiếp giáp với Đường Ô tô vào TTX Trung Thạnh và rạch Bà Đằng</t>
  </si>
  <si>
    <t>ấp Thạnh Hưng</t>
  </si>
  <si>
    <t>Khu đô thị mới Thạnh Hưng</t>
  </si>
  <si>
    <t>ấp Thới Hòa</t>
  </si>
  <si>
    <t>Khu đô thị mới Thới Hòa</t>
  </si>
  <si>
    <t>Khu đô thị mới Trung An</t>
  </si>
  <si>
    <t>Khu đô thị - tái định cư số 15</t>
  </si>
  <si>
    <t>VII</t>
  </si>
  <si>
    <t>HUYỆN VĨNH THẠNH</t>
  </si>
  <si>
    <t>Xã Thạnh Mỹ</t>
  </si>
  <si>
    <t>Vị trí được định hướng phát triển trong quy hoạch chung xây dựng nông thôn xã Thạnh Mỹ, huyện Vĩnh Thạnh (giai đoạn 2020-2030)</t>
  </si>
  <si>
    <t>Xã Vĩnh Trinh</t>
  </si>
  <si>
    <t>- Vị trí được định hướng phát triển trong quy hoạch chung xây dựng nông thôn xã Vĩnh Trinh, huyện Vĩnh Thạnh (giai đoạn 2020-2030)</t>
  </si>
  <si>
    <t>9,35</t>
  </si>
  <si>
    <t>- Khu nhà ở nông thôn thôn mới</t>
  </si>
  <si>
    <t>VIII</t>
  </si>
  <si>
    <t>HUYỆN THỚI LAI</t>
  </si>
  <si>
    <t>IX</t>
  </si>
  <si>
    <t>HUYỆN PHONG ĐIỀN</t>
  </si>
  <si>
    <t>Xã Nhơn Nghĩa</t>
  </si>
  <si>
    <t>Khu đô thị - Tái định cư số 11</t>
  </si>
  <si>
    <t>Ghi
chú</t>
  </si>
  <si>
    <t>Đông bắc: giáp rạch ngọn Đầu Sấu. Phía Đông Nam: giáp đường Nguyễn Văn Cừ nối dài. Phía tây bắc: giáp rạch Bà Từ. Phía tây Nam: giáp đất nhà máy, xí nghiệp</t>
  </si>
  <si>
    <t>Phường Hưng Phú và phường Phú Thứ</t>
  </si>
  <si>
    <t>Phường
 Xuân Khánh</t>
  </si>
  <si>
    <r>
      <t xml:space="preserve">Phía Tây Bắc giáp Khu đô thị Hoàng Gia; Tây Nam giáp tuyến tránh </t>
    </r>
    <r>
      <rPr>
        <sz val="12"/>
        <color rgb="FFFF0000"/>
        <rFont val="Times New Roman"/>
        <family val="1"/>
      </rPr>
      <t>Thốt Nốt</t>
    </r>
    <r>
      <rPr>
        <sz val="12"/>
        <color theme="1"/>
        <rFont val="Times New Roman"/>
        <family val="1"/>
      </rPr>
      <t>; Đông Nam giáp đường Nguyễn Thái Học nối dài dự mở; Đông giáp đường dự mở theo quy hoạch</t>
    </r>
  </si>
  <si>
    <r>
      <t xml:space="preserve">Phía Đông Bắc, Đông và Đông Nam giáp rạch Bờ Chiêu; phía Tây Nam giáp tuyến tránh Thốt Nốt - đoạn quy hoạch dự mở nối tuyến tránh Thốt Nốt đến cao tốc Lộ Tẻ - Rạch Sỏi; </t>
    </r>
    <r>
      <rPr>
        <sz val="12"/>
        <color rgb="FFFF0000"/>
        <rFont val="Times New Roman"/>
        <family val="1"/>
      </rPr>
      <t>phía Tây giáp kênh Thắng Lợi 2</t>
    </r>
  </si>
  <si>
    <r>
      <t xml:space="preserve">Đầu tư khu đô thị sinh thái, sông nước; khu trung tâm dịch vụ du lịch, tạo điều kiện thúc đẩy phát triển du lịch cù lao Tân Lộc. Phía </t>
    </r>
    <r>
      <rPr>
        <sz val="12"/>
        <color rgb="FFFF0000"/>
        <rFont val="Times New Roman"/>
        <family val="1"/>
      </rPr>
      <t>Tây</t>
    </r>
    <r>
      <rPr>
        <sz val="12"/>
        <color theme="1"/>
        <rFont val="Times New Roman"/>
        <family val="1"/>
      </rPr>
      <t xml:space="preserve"> Bắc giáp rạch Cả Hô; phía Tây </t>
    </r>
    <r>
      <rPr>
        <sz val="12"/>
        <color rgb="FFFF0000"/>
        <rFont val="Times New Roman"/>
        <family val="1"/>
      </rPr>
      <t>Nam</t>
    </r>
    <r>
      <rPr>
        <sz val="12"/>
        <color theme="1"/>
        <rFont val="Times New Roman"/>
        <family val="1"/>
      </rPr>
      <t xml:space="preserve"> giáp đường dự mở theo quy hoạch; phía Đông </t>
    </r>
    <r>
      <rPr>
        <sz val="12"/>
        <color rgb="FFFF0000"/>
        <rFont val="Times New Roman"/>
        <family val="1"/>
      </rPr>
      <t>Bắc</t>
    </r>
    <r>
      <rPr>
        <sz val="12"/>
        <color theme="1"/>
        <rFont val="Times New Roman"/>
        <family val="1"/>
      </rPr>
      <t xml:space="preserve"> giáp sông Hậu; phía </t>
    </r>
    <r>
      <rPr>
        <sz val="12"/>
        <color rgb="FFFF0000"/>
        <rFont val="Times New Roman"/>
        <family val="1"/>
      </rPr>
      <t>Đông</t>
    </r>
    <r>
      <rPr>
        <sz val="12"/>
        <color theme="1"/>
        <rFont val="Times New Roman"/>
        <family val="1"/>
      </rPr>
      <t xml:space="preserve"> Nam giáp khu dân cư</t>
    </r>
  </si>
  <si>
    <t>PHỤ LỤC</t>
  </si>
  <si>
    <t>PHỤ LỤC I: DANH MỤC DỰ ÁN ĐANG TRIỂN KHAI</t>
  </si>
  <si>
    <t>1. DANH MỤC DỰ ÁN PHÁT TRIỂN NHÀ Ở THƯƠNG MẠI, KHU ĐÔ THỊ, KHU DÂN CƯ</t>
  </si>
  <si>
    <t>TT</t>
  </si>
  <si>
    <t>Tên dự án</t>
  </si>
  <si>
    <t>Chủ đầu tư</t>
  </si>
  <si>
    <t>Vị trí dự án</t>
  </si>
  <si>
    <t>Thông tin Dự án</t>
  </si>
  <si>
    <t>Dự kiến hoàn thành giai đoạn 2021-2030</t>
  </si>
  <si>
    <t>Quy mô (ha)</t>
  </si>
  <si>
    <t>Lô nền (lô)</t>
  </si>
  <si>
    <t>Nhà ở riêng lẻ (căn)</t>
  </si>
  <si>
    <t>Nhà chung cư (căn)</t>
  </si>
  <si>
    <t>Căn nhà do chủ đầu tư xây dựng</t>
  </si>
  <si>
    <t>TOÀN THÀNH PHỐ</t>
  </si>
  <si>
    <t>Nhà ở do Chủ đầu tư xây dựng</t>
  </si>
  <si>
    <t>Nhà ở do người dân tự xây trong dự án</t>
  </si>
  <si>
    <t>Khu dân cư 91B, phường An Khánh (giai đoạn 1 và giai đoạn 2)</t>
  </si>
  <si>
    <t>Cty Cổ phần Phát triển nhà Cần Thơ</t>
  </si>
  <si>
    <t>Khu dân cư 91B - giai đoạn 3, phường An Bình</t>
  </si>
  <si>
    <t>Khu đô thị mới Đại Ngân</t>
  </si>
  <si>
    <t>Cty TNHH TMDV Đại Ngân</t>
  </si>
  <si>
    <t>Khu nhà vườn Cồn Khương, phường Cái Khế</t>
  </si>
  <si>
    <t>Cty Trách nhiệm hữu hạn tư vấn thiết kế Địa ốc</t>
  </si>
  <si>
    <t>Khu đô thị mới cồn Khương</t>
  </si>
  <si>
    <t>Cty TNHH bất động sản An Khương</t>
  </si>
  <si>
    <t>Khu Đô thị mới STK An Bình tại phường An Bình</t>
  </si>
  <si>
    <t>Cty TNHH Một thành viên Đầu tư STK</t>
  </si>
  <si>
    <t>Trung tâm thương mại, văn phòng và nhà ở cao tầng</t>
  </si>
  <si>
    <t>Cty CP ĐTXD thương mạiThùy Dương</t>
  </si>
  <si>
    <t>Khu nhà vườn Cồn Khương tại cồn Khương, phường Cái Khế</t>
  </si>
  <si>
    <t>Cty Cổ phần Xây dựng và Thương mại Vạn Phát</t>
  </si>
  <si>
    <t>Khu nhà ở cán bộ giáo viên Trường Đại học Cần Thơ, phường An Khánh, phường Hưng Lợi</t>
  </si>
  <si>
    <t>Cty Trách nhiệm hữu hạn Một thành viên Khoa học - Công nghệ thuộc Trường Đại học Cần Thơ</t>
  </si>
  <si>
    <t>Phường An Khánh, Phường Hưng Lợi</t>
  </si>
  <si>
    <t>Khu đô thị mới An Bình</t>
  </si>
  <si>
    <t>Cty Cổ phần Đầu tư xây dựng Hồng Phát</t>
  </si>
  <si>
    <t>Trụ sở làm việc và Tổ hợp Trung tâm thương mại, Văn phòng và Nhà ở Rivera Park Cần Thơ</t>
  </si>
  <si>
    <t>Cty Cp Đầu tư và Phát triển Đô thị Long Giang</t>
  </si>
  <si>
    <t>Khu tái định cư dự án Trường Đại học Y Dược Cần Thơ tại phường An Khánh</t>
  </si>
  <si>
    <t>Hợp tác xã Xây dựng Thanh Bình</t>
  </si>
  <si>
    <t>Khu tái định cư Thới Nhựt - lô số 1A, phường An Khánh</t>
  </si>
  <si>
    <t>Cty Cổ phần xây dựng công trình và đầu tư địa ốc Hồng Quang</t>
  </si>
  <si>
    <t>Khu đô thị mới Cồn Khương</t>
  </si>
  <si>
    <t>Cty CP đầu tư xây dựng Vạn Phát Phát</t>
  </si>
  <si>
    <t>Khu đô thị mới hai bên đường Võ Văn Kiệt (khu 9)</t>
  </si>
  <si>
    <t>Công ty TNHH GD Land và Công ty CP CADICO</t>
  </si>
  <si>
    <t>Phường An Hòa, quận ninh Kiều và phường An Thới, quận Bình Thủy.</t>
  </si>
  <si>
    <t>Khu nhà ở Thuận Kiều 368</t>
  </si>
  <si>
    <t>Công ty TNHH MTV Thuận Kiều 368</t>
  </si>
  <si>
    <t>Phường An Bình, quận Ninh Kiều</t>
  </si>
  <si>
    <t>Nhà ở liên kế - Khu dân cư phường Phước Thới</t>
  </si>
  <si>
    <t>Công ty TNHH Dịch vụ Thương mại Nam Hà Nội</t>
  </si>
  <si>
    <t>Nhà ở liên kế - Mở rộng Khu tái định cư sau Trường Dân tộc nội trú quận Ô Môn</t>
  </si>
  <si>
    <t>Công ty TNHH Một thành viên Xây dựng Sao Vàng Tây Đô</t>
  </si>
  <si>
    <t>QUẬN BÌNH THỦY</t>
  </si>
  <si>
    <t>Khu dân cư phường Bình Thủy (Kho 301)</t>
  </si>
  <si>
    <t>Công ty TNHH Xây dựng Ngân Thuận</t>
  </si>
  <si>
    <t>phường Bình thủy</t>
  </si>
  <si>
    <t>Khu dân cư phường Bình Thủy (Kho 301) - Phần mở rộng</t>
  </si>
  <si>
    <t>Khu đô thị mới Cồn Khương, phường Bùi Hữu Nghĩa, quận Bình Thủy và phường Cái Khế, quận Ninh Kiều</t>
  </si>
  <si>
    <t>Công ty CP đầu tư xây dựng Vạn Phát Phát</t>
  </si>
  <si>
    <t>phường Bùi Hữu Nghĩa</t>
  </si>
  <si>
    <t>Liên danh Công ty CP 216 và Công ty CP đầu tư Văn Phú - Invest</t>
  </si>
  <si>
    <t>phường Bùi Hữu Nghĩa quận Bình Thủy và phường Cái Khế quận Ninh Kiều</t>
  </si>
  <si>
    <t>Khu nhà vườn Cồn Khương</t>
  </si>
  <si>
    <t>Công ty TNHH Nam Long</t>
  </si>
  <si>
    <t>Khu đô thị mới hai bên đường Võ Văn Kiệt (Khu 9)</t>
  </si>
  <si>
    <t>Công ty TNHH GD Land</t>
  </si>
  <si>
    <t>Khu đô thị mới hai bên đường Võ Văn Kiệt (Khu 4)</t>
  </si>
  <si>
    <t>Liên danh Công ty TNHH MTV Phạm Trí và Công ty CP CADICO</t>
  </si>
  <si>
    <t>Khu đô thị TĐC Cửu Long, phường Long Hòa</t>
  </si>
  <si>
    <t>Công ty CP Đầu tư BĐS Cửu Long</t>
  </si>
  <si>
    <t>Khu nhà ở  Nam Long thuộc khu đô thị Nam Cần Thơ, phường Hưng Thạnh (Lô 8B)</t>
  </si>
  <si>
    <t>Công ty cổ phần đầu tư Nam Long</t>
  </si>
  <si>
    <t>Phường Hưng Thạnh</t>
  </si>
  <si>
    <t>Khu dân cư lô số 8C, thuộc khu đô thị Nam Cần Thơ, phường Hưng Thạnh, quận Cái Răng, thành phố Cần Thơ</t>
  </si>
  <si>
    <t>Công ty Cổ phần Nam Long Mekong</t>
  </si>
  <si>
    <t>Khu dân cư Nam Long 2, thuộc khu đô thị mới Nam Cần Thơ, phường Hưng Thạnh (Lô 9A)</t>
  </si>
  <si>
    <t>Công ty Cổ phần đầu tư Nam Long - chi nhánh Cần Thơ</t>
  </si>
  <si>
    <t>Khu dân cư lô số 11D thuộc khu đô thị mới Nam sông Cần Thơ, phường Phú Thứ</t>
  </si>
  <si>
    <t>Công ty Trách nhiệm hữu hạn Long Thịnh</t>
  </si>
  <si>
    <t>Khu dân cư lô số 3C, Khu đô thị Nam Cần Thơ thuộc phường Hưng Phú</t>
  </si>
  <si>
    <t>Công ty Cổ phần Tư vấn Đầu tư Phát triển Đô thị Phi Long</t>
  </si>
  <si>
    <t>Khu dân cư lô số 6, thuộc khu đô thị Nam Cần Thơ, phường Hưng Thạnh</t>
  </si>
  <si>
    <t>Công ty Cổ phần Xây dựng Thương mại Địa ốc Hồng Loan</t>
  </si>
  <si>
    <t>phường Hưng Thạnh</t>
  </si>
  <si>
    <t>Khu dân cư Hưng Thạnh (lô số 5C) thuộc khu đô thị mới Nam sông Cần Thơ, phường Hưng Thạnh</t>
  </si>
  <si>
    <t>Công ty Cổ phần Xây dựng thương mại địa ốc Hồng Loan</t>
  </si>
  <si>
    <t>Khu dân cư (Lô số 8A) thuộc khu đô thị Nam sông Cần Thơ, phường Phú Thứ và phường Hưng Thạnh</t>
  </si>
  <si>
    <t>Công ty Cổ phần Xây dựng thành phố Cần Thơ</t>
  </si>
  <si>
    <t>phường Phú Thứ và phường Hưng Thạnh</t>
  </si>
  <si>
    <t>Khu dân cư lô số 11A (Khu nhà ở CBCS Công an)</t>
  </si>
  <si>
    <t>Doanh nghiệp tư nhân Vạn Phong</t>
  </si>
  <si>
    <t>Khu dân cư Hưng Phú 1 (lô số 3A), Khu đô thị Nam Cần Thơ, phường Hưng Phú và Hưng Thạnh</t>
  </si>
  <si>
    <t>Công ty Cổ phần Phát triển nhà Cần Thơ</t>
  </si>
  <si>
    <t>phường Hưng Phú và Hưng Thạnh</t>
  </si>
  <si>
    <t>Khu dân cư Phú An (lô số 20), phường Phú Thứ</t>
  </si>
  <si>
    <t>Công ty Cổ phần xây dựng Công trình Giao thông 586</t>
  </si>
  <si>
    <t>Khu đô thị mới Hưng Phú - Lô 49 thuộc khu đô thị mới Nam sông Cần Thơ, phường Hưng Phú</t>
  </si>
  <si>
    <t>Công ty Cổ phần Đầu tư và Xây dựng số 8</t>
  </si>
  <si>
    <t>Khu dân cư lô số 13A, Khu đô thị Nam Cần Thơ, phường Phú Thứ</t>
  </si>
  <si>
    <t>Công ty Trách nhiệm hữu hạn Thiên Lộc</t>
  </si>
  <si>
    <t>Khu đô thị mới lô 5B</t>
  </si>
  <si>
    <t>Công ty CP xây dựng thương mại địa ốc Hồng Loan</t>
  </si>
  <si>
    <t>Khu đô thị mới - Khu 1 (Lô số 6C)</t>
  </si>
  <si>
    <t>Quỹ Đầu tư Phát triển TP. Cần Thơ</t>
  </si>
  <si>
    <t>Khu dân cư 11B thuộc khu đô thị mới Nam sông Cần Thơ, phường Phú Thứ</t>
  </si>
  <si>
    <t>Công ty Trách nhiệm hữu hạn Xây dựng - Thương mại Diệu Hiền</t>
  </si>
  <si>
    <t>Khu dân cư  lô số 11C thuộc khu đô thị mới Nam sông Cần Thơ, phường Phú Thứ</t>
  </si>
  <si>
    <t>Chi nhánh Công ty Nông thổ sản II tại Cần Thơ</t>
  </si>
  <si>
    <t>Khu Đô thị mới Lô 13 B phường Phú Thứ</t>
  </si>
  <si>
    <t>HTX Xây dựng Thanh Bình</t>
  </si>
  <si>
    <t>Khu dân cư Thường Thạnh và Trường Đại học thuộc phường Thường Thạnh</t>
  </si>
  <si>
    <t>Công ty cổ phần Đầu tư - Địa ốc Hoàng Quân Cần Thơ</t>
  </si>
  <si>
    <t>Khu dân cư Thường Thạnh - phần mở rộng 7Ha, phường Thường Thạnh</t>
  </si>
  <si>
    <t>Công ty Cổ phần Đầu tư - Địa ốc Hoàng Quân Cần Thơ</t>
  </si>
  <si>
    <t>Khu đô thị mới phường Thường Thạnh</t>
  </si>
  <si>
    <t>Công ty CP đầu tư địa ốc Hoàng quân Cần Thơ</t>
  </si>
  <si>
    <t>Chỉnh trang và Phát triển đô thị An Phú (Ba Láng, Cái Răng)</t>
  </si>
  <si>
    <t>Công ty TNHH An Phú</t>
  </si>
  <si>
    <t>Phường Ba Láng</t>
  </si>
  <si>
    <t>Khu tái định cư phường Hưng Phú (lô 3B)</t>
  </si>
  <si>
    <t>Khu tái định cư phường Tân Phú (Lô số 15)</t>
  </si>
  <si>
    <t>Phường Tân Phú</t>
  </si>
  <si>
    <t>Khu tái định cư Phú An (lô số 19), phường Phú Thứ</t>
  </si>
  <si>
    <t>Khu tái định cư và nhà ở công nhân phục vụ cho khu công nghiệp Hưng Phú, phường Tân Phú</t>
  </si>
  <si>
    <t>Công ty Cổ phần Khu công nghiệp Sài Gòn-Cần Thơ</t>
  </si>
  <si>
    <t>Khu nhà ở phường Thường Thạnh - An Phú ECOCITY</t>
  </si>
  <si>
    <t>Công ty TNHH An Phú Cần Thơ</t>
  </si>
  <si>
    <t>Khu đô thị mới Hải Đăng tại khu 2 lô số 10</t>
  </si>
  <si>
    <t>Công ty cổ phần Quản lý bất động sản và đầu tư Sài Gòn; Công ty cổ phần Đầu tư Xây dựng Hải Đăng; Công ty Cổ phần Quốc Lộc Phát</t>
  </si>
  <si>
    <t>Phường Hưng Thạnh và phường Phú Thứ</t>
  </si>
  <si>
    <t>Khu đô thị mới Hoàng Gia</t>
  </si>
  <si>
    <t>Cong ty CP XDTM Hoàng Gia</t>
  </si>
  <si>
    <t>phường Thốt Nốt</t>
  </si>
  <si>
    <t>Khu đô thị mới hai bên đường Nguyễn Thái Học</t>
  </si>
  <si>
    <t>Công ty CP Tập đoàn Đầu tư IPA</t>
  </si>
  <si>
    <t>Khu TĐC khu vực Long Thạnh 2</t>
  </si>
  <si>
    <t>Doanh nghiiệp Tu nhân Huỳnh Châu</t>
  </si>
  <si>
    <t>Khu TĐC Thới Thuận (giai đoạn 2)</t>
  </si>
  <si>
    <t>UBND quận Thốt Nốt</t>
  </si>
  <si>
    <t>phường Thới Thuận</t>
  </si>
  <si>
    <t>Trung tâm thương mại và dân cư thương mại huyện Vĩnh Thạnh</t>
  </si>
  <si>
    <t>Công ty CP ĐTXD TM Cơ Hội Mới</t>
  </si>
  <si>
    <t>thị trấn Vĩnh Thạnh</t>
  </si>
  <si>
    <t>Khu dân cư nông thôn mới xã Trung Thạnh</t>
  </si>
  <si>
    <t>Công ty TNHH Một thành viên xây dựng Vạn Phú</t>
  </si>
  <si>
    <t>Chỉnh trang đô thị và cải thiện môi trường sống tại thị trấn Cờ Đỏ</t>
  </si>
  <si>
    <t>Công ty cổ phần đầu tư Cadif</t>
  </si>
  <si>
    <t>Khu đô thị hai bên đường Nguyễn Văn Cừ nối dài đoạn Cái Sơn - Hàng Bàn (Khu số 15 và khu chợ Mỹ Khánh)</t>
  </si>
  <si>
    <t>Công ty TNHH Xây dựng Mặt Trời Đỏ</t>
  </si>
  <si>
    <t>Thị trấn Phong Điền</t>
  </si>
  <si>
    <t>Khu đô thị hai bên đường Nguyễn Văn Cừ nối dài đoạn Cái Sơn - Hàng Bàn (Khu số 12, 13, 14)</t>
  </si>
  <si>
    <t>Công ty Cổ phần Đầu tư xây dựng Hồng Phát</t>
  </si>
  <si>
    <t>Khu dân cư thương mại huyện Phong Điền</t>
  </si>
  <si>
    <t>Cty Cổ phần Đầu tư Xây dựng Thương mại 279</t>
  </si>
  <si>
    <t>Mở rộng, phát triển đô thị mới và nâng cấp Chợ Thới Lai hiện hữu</t>
  </si>
  <si>
    <t>Công ty Cổ phần Đầu tư Xây dựng và Du lịch Me Kong</t>
  </si>
  <si>
    <t>thị trấn Thới Lai</t>
  </si>
  <si>
    <t>Mở rộng, phát triển đô thị mới và nâng cấp Chợ Thới Lai hiện hữu (giai đoạn 2)</t>
  </si>
  <si>
    <t>Khu Đô thị mới huyện Thới Lai</t>
  </si>
  <si>
    <t>Công ty Cổ phần Đầu tư Cadif</t>
  </si>
  <si>
    <r>
      <t>Tổng diện tích sàn (m</t>
    </r>
    <r>
      <rPr>
        <vertAlign val="superscript"/>
        <sz val="11"/>
        <color rgb="FF000000"/>
        <rFont val="Times New Roman"/>
        <family val="1"/>
      </rPr>
      <t>2</t>
    </r>
    <r>
      <rPr>
        <sz val="11"/>
        <color rgb="FF000000"/>
        <rFont val="Times New Roman"/>
        <family val="1"/>
      </rPr>
      <t>)</t>
    </r>
  </si>
  <si>
    <r>
      <t>Diện tích nhà xây dựng tại các Lô nền (m</t>
    </r>
    <r>
      <rPr>
        <vertAlign val="superscript"/>
        <sz val="11"/>
        <color rgb="FF000000"/>
        <rFont val="Times New Roman"/>
        <family val="1"/>
      </rPr>
      <t>2</t>
    </r>
    <r>
      <rPr>
        <sz val="11"/>
        <color rgb="FF000000"/>
        <rFont val="Times New Roman"/>
        <family val="1"/>
      </rPr>
      <t>)</t>
    </r>
  </si>
  <si>
    <r>
      <t>Diện tích nhà riêng lẻ hoàn thành (m</t>
    </r>
    <r>
      <rPr>
        <vertAlign val="superscript"/>
        <sz val="11"/>
        <color rgb="FF000000"/>
        <rFont val="Times New Roman"/>
        <family val="1"/>
      </rPr>
      <t>2</t>
    </r>
    <r>
      <rPr>
        <sz val="11"/>
        <color rgb="FF000000"/>
        <rFont val="Times New Roman"/>
        <family val="1"/>
      </rPr>
      <t>)</t>
    </r>
  </si>
  <si>
    <t>Khu đô thị mới phường An Bình (Khu 3), quận Ninh Kiều, thành phố Cần Thơ</t>
  </si>
  <si>
    <t xml:space="preserve">Công ty Cổ phần Đầu  tư  Xây  dựng  Hồng  Phát </t>
  </si>
  <si>
    <t>Căn hộ Chung cư cao cấp Thiên Quân - Marina Plaza</t>
  </si>
  <si>
    <t>Công ty CPĐT và PT Thiên Quân - Marina Plaza Cần Thơ</t>
  </si>
  <si>
    <t>Phường An Khánh, quận Ninh Kiều</t>
  </si>
  <si>
    <t>Khu nhà ở ở Bình Hòa A</t>
  </si>
  <si>
    <t> Phường Phước Thới quận Ô Môn</t>
  </si>
  <si>
    <t>Chung cư Nhịp Điệu Xanh - Dream House</t>
  </si>
  <si>
    <t>Công ty Cổ phần Kiến trúc Nhịp Điệu Xanh</t>
  </si>
  <si>
    <t xml:space="preserve">Khu căn hộ chung cư Kim cương Xanh - Cara River Park </t>
  </si>
  <si>
    <t>Công ty Cổ phần Dịch vụ và Đầu tư Đất Xanh Miền Tây</t>
  </si>
  <si>
    <t>Xã Đông Thuận</t>
  </si>
  <si>
    <t>Khu đô thị mới Đông Thuận - Vị trí được định hướng phát triển khu dân cư trong đồ án quy hoạch chung thành phố Cần Thơ, trên địa bàn huyện Thới Lai</t>
  </si>
  <si>
    <t>Khu đô thị mới, thương mại, dịch vụ, thể thao và vui chơi giải trí (trong đó có sân gold) (2 khu) - Vị trí được định hướng phát triển khu dân cư trong đồ án quy hoạch chung thành phố Cần Thơ, trên địa bàn huyện Thới Lai</t>
  </si>
  <si>
    <t>Xã Trường Xuân, xã Trường Xuân B</t>
  </si>
  <si>
    <t>Thị trấn Thới Lai</t>
  </si>
  <si>
    <t>Khu đô thị - Tái định cư Thới Lai Lai 01 - Vị trí được định hướng phát triển khu dân cư trong đồ án quy hoạch chung Thị trấn Thới Lai, huyện Thới Lai, thành phố Cần Thơ</t>
  </si>
  <si>
    <t>Khu đô thị - Tái định cư Thới Lai Lai 02 - Vị trí được định hướng phát triển khu dân cư trong đồ án quy hoạch chung Thị trấn Thới Lai, huyện Thới Lai, thành phố Cần Thơ</t>
  </si>
  <si>
    <t>Khu đô thị - Tái định cư Thới Lai Lai 03 - Vị trí được định hướng phát triển khu dân cư trong đồ án quy hoạch chung Thị trấn Thới Lai, huyện Thới Lai, thành phố Cần Thơ</t>
  </si>
  <si>
    <t>Khu đô thị - Tái định cư Thới Lai Lai 04 - Vị trí được định hướng phát triển khu dân cư trong đồ án quy hoạch chung Thị trấn Thới Lai, huyện Thới Lai, thành phố Cần Thơ</t>
  </si>
  <si>
    <t>Khu đô thị - Tái định cư Thới Lai Lai 05 - Vị trí được định hướng phát triển khu dân cư trong đồ án quy hoạch chung Thị trấn Thới Lai, huyện Thới Lai, thành phố Cần Thơ</t>
  </si>
  <si>
    <t>Khu đô thị - Tái định cư Thới Lai Lai 06 - Vị trí được định hướng phát triển khu dân cư trong đồ án quy hoạch chung Thị trấn Thới Lai, huyện Thới Lai, thành phố Cần Thơ</t>
  </si>
  <si>
    <t>Khu đô thị mới, thương mại, dịch vụ, thể thao và vui chơi giải trí Thới Lai (Khu 01) - Vị trí được định hướng phát triển khu dân cư trong đồ án quy hoạch chung Thị trấn Thới Lai, huyện Thới Lai, thành phố Cần Thơ</t>
  </si>
  <si>
    <t>Khu đô thị mới, thương mại, dịch vụ, thể thao và vui chơi giải trí Thới Lai (khu 02) - Vị trí được định hướng phát triển khu dân cư trong đồ án quy hoạch chung Thị trấn Thới Lai, huyện Thới Lai, thành phố Cần Thơ</t>
  </si>
  <si>
    <t>Khu đô thị mới, thương mại, dịch vụ, thể thao và vui chơi giải trí Thới Lai (khu 03) - Vị trí được định hướng phát triển khu dân cư trong đồ án quy hoạch chung Thị trấn Thới Lai, huyện Thới Lai, thành phố Cần Thơ</t>
  </si>
  <si>
    <t>Khu đô thị mới, thương mại, dịch vụ, du lịch Thới Lai - Vị trí được định hướng phát triển khu dân cư trong đồ án quy hoạch chung Thị trấn Thới Lai, huyện Thới Lai, thành phố Cần Thơ</t>
  </si>
  <si>
    <t>Khu đô thị mới, thương mại, dịch vụ 02 bên tuyến tránh Thới Lai - Vị trí được định hướng phát triển khu dân cư trong đồ án quy hoạch chung Thị trấn Thới Lai, huyện Thới Lai, thành phố Cần Thơ</t>
  </si>
  <si>
    <t>Xã Thới Thạnh</t>
  </si>
  <si>
    <r>
      <t xml:space="preserve">Khu đô thị, thương mại, dịch vụ - tái định cư </t>
    </r>
    <r>
      <rPr>
        <sz val="12"/>
        <color rgb="FFFF0000"/>
        <rFont val="Times New Roman"/>
        <family val="1"/>
        <charset val="163"/>
      </rPr>
      <t>Thới Thạnh</t>
    </r>
    <r>
      <rPr>
        <sz val="12"/>
        <color theme="1"/>
        <rFont val="Times New Roman"/>
        <family val="1"/>
      </rPr>
      <t xml:space="preserve"> - Vị trí được định hướng phát triển khu dân cư trong đồ án quy hoạch chung của xã được phê duyệt</t>
    </r>
  </si>
  <si>
    <t>Xã Tân Thạnh</t>
  </si>
  <si>
    <t>Khu đô thị, thương mại, dịch vụ - tái định cư Tân Thạnh - Vị trí được định hướng phát triển khu dân cư trong đồ án quy hoạch chung của xã được phê duyệt</t>
  </si>
  <si>
    <t>Xã Định Môn</t>
  </si>
  <si>
    <t>Khu đô thị, thương mại, dịch vụ - tái định cư Định Môn - Vị trí được định hướng phát triển khu dân cư trong đồ án quy hoạch chung của xã được phê duyệt</t>
  </si>
  <si>
    <t>Xã Trường Thành</t>
  </si>
  <si>
    <r>
      <t xml:space="preserve">Khu đô thị, thương mại, dịch vụ - tái định cư </t>
    </r>
    <r>
      <rPr>
        <sz val="12"/>
        <color rgb="FFFF0000"/>
        <rFont val="Times New Roman"/>
        <family val="1"/>
        <charset val="163"/>
      </rPr>
      <t>Trường Thành</t>
    </r>
    <r>
      <rPr>
        <sz val="12"/>
        <color theme="1"/>
        <rFont val="Times New Roman"/>
        <family val="1"/>
      </rPr>
      <t xml:space="preserve"> - Vị trí được định hướng phát triển khu dân cư trong đồ án quy hoạch chung của xã được phê duyệt</t>
    </r>
  </si>
  <si>
    <t>Xã Trường Thắng</t>
  </si>
  <si>
    <t>Khu đô thị, thương mại, dịch vụ - tái định cư Trường Thắng - Vị trí được định hướng phát triển khu dân cư trong đồ án quy hoạch chung của xã được phê duyệt</t>
  </si>
  <si>
    <t>Xã Trường Xuân</t>
  </si>
  <si>
    <t>Khu đô thị, thương mại, dịch vụ - tái định cư Trường Xuân - Vị trí được định hướng phát triển khu dân cư trong đồ án quy hoạch chung của xã được phê duyệt</t>
  </si>
  <si>
    <t>Xã Trường Xuân B</t>
  </si>
  <si>
    <t>Khu đô thị, thương mại, dịch vụ - tái định cư Trường Xuân B - Vị trí được định hướng phát triển khu dân cư trong đồ án quy hoạch chung của xã được phê duyệt</t>
  </si>
  <si>
    <t>Xã Trường Xuân A</t>
  </si>
  <si>
    <t>Khu đô thị, thương mại, dịch vụ - tái định cư Trường Xuân A - Vị trí được định hướng phát triển khu dân cư trong đồ án quy hoạch chung của xã được phê duyệt</t>
  </si>
  <si>
    <t>Xã Thới Tân</t>
  </si>
  <si>
    <t>Khu đô thị, thương mại, dịch vụ - tái định cư Thới Tân - Vị trí được định hướng phát triển khu dân cư trong đồ án quy hoạch chung của xã được phê duyệt</t>
  </si>
  <si>
    <t>Khu đô thị, thương mại, dịch vụ - tái định cư Đông Thuận - Vị trí được định hướng phát triển khu dân cư trong đồ án quy hoạch chung của xã được phê duyệt</t>
  </si>
  <si>
    <t>Khu đô thị, thương mại, dịch vụ - tái định cư Đông Bình - Vị trí được định hướng phát triển khu dân cư trong đồ án quy hoạch chung của xã được phê duyệt</t>
  </si>
  <si>
    <t>Khu đô thị, thương mại, dịch vụ - tái định cư Xuân Thắng - Vị trí được định hướng phát triển khu dân cư trong đồ án quy hoạch chung của xã được phê duyệt</t>
  </si>
  <si>
    <t>Xã Đông Bình</t>
  </si>
  <si>
    <t>Xã Xuân Thắng</t>
  </si>
  <si>
    <t>Phường Thới An Đông</t>
  </si>
  <si>
    <t>Phường Lê Bình</t>
  </si>
  <si>
    <t>Khu dân cư phường Long Hòa 2</t>
  </si>
  <si>
    <t>Khu dân cư phường Phước Thới 1</t>
  </si>
  <si>
    <t>Khu dân cư phường Phước Thới 2</t>
  </si>
  <si>
    <t>Khu dân cư phường Phước Thới 3</t>
  </si>
  <si>
    <t>Khu dân cư phường Phước Thới 4</t>
  </si>
  <si>
    <t>Khu dân cư phường Châu Văn Liêm</t>
  </si>
  <si>
    <t>Khu dân cư phường Thốt Nốt</t>
  </si>
  <si>
    <t>Phường Trung Kiên</t>
  </si>
  <si>
    <t>Khu dân cư phường Trung Kiên</t>
  </si>
  <si>
    <t>Khu dân cư xã Vĩnh Trinh 1</t>
  </si>
  <si>
    <t>Khu dân cư xã Vĩnh Trinh 2</t>
  </si>
  <si>
    <t>Khu dân cư xã Thạnh Mỹ</t>
  </si>
  <si>
    <t>Xã Thạnh Mỹ</t>
  </si>
  <si>
    <t>Khu dân cư thị trấn Thạnh An</t>
  </si>
  <si>
    <t>Thị trấn Thạnh An</t>
  </si>
  <si>
    <t>Vị trí</t>
  </si>
  <si>
    <t>Dự kiến hoàn thành 2021-2025</t>
  </si>
  <si>
    <t>Dự kiến hoàn thành 2021-2030</t>
  </si>
  <si>
    <t>Diện tích</t>
  </si>
  <si>
    <t>Tổng số căn (căn)</t>
  </si>
  <si>
    <t>Số căn (căn)</t>
  </si>
  <si>
    <t>Toàn Thành phố</t>
  </si>
  <si>
    <t>Nhà ở xã hội độc lập</t>
  </si>
  <si>
    <t>Quận Bình Thủy</t>
  </si>
  <si>
    <t>Nhà ở xã hội Gia Phúc</t>
  </si>
  <si>
    <t>Công ty Cổ phần xuất nhập khẩu Thủy sản Cần Thơ</t>
  </si>
  <si>
    <t>Phường Trà Nóc</t>
  </si>
  <si>
    <t>Quận Cái Răng</t>
  </si>
  <si>
    <t>Chung cư NOXH Hồng Loan 5C</t>
  </si>
  <si>
    <t>Chung cư Nhà ở xã hội 1-An Phú Ecocity</t>
  </si>
  <si>
    <t>Chung cư NOXH Nam Long</t>
  </si>
  <si>
    <t>Công ty Cổ phần Nam Long-Chi nhánh Cần Thơ</t>
  </si>
  <si>
    <t>Quận Ô Môn</t>
  </si>
  <si>
    <t>Ban quản lý Khu công nghiệp</t>
  </si>
  <si>
    <t>Quỹ đất 20% nhà ở thương mại</t>
  </si>
  <si>
    <t>Quận Ninh Kiều</t>
  </si>
  <si>
    <t>Thiết chế công đoàn tại KCN Trà Nóc 2</t>
  </si>
  <si>
    <r>
      <t>Tổng diện tích sàn (m</t>
    </r>
    <r>
      <rPr>
        <vertAlign val="superscript"/>
        <sz val="12"/>
        <color rgb="FF000000"/>
        <rFont val="Times New Roman"/>
        <family val="1"/>
      </rPr>
      <t>2</t>
    </r>
    <r>
      <rPr>
        <sz val="12"/>
        <color rgb="FF000000"/>
        <rFont val="Times New Roman"/>
        <family val="1"/>
      </rPr>
      <t>)</t>
    </r>
  </si>
  <si>
    <r>
      <t>Diện tích (m</t>
    </r>
    <r>
      <rPr>
        <vertAlign val="superscript"/>
        <sz val="12"/>
        <color rgb="FF000000"/>
        <rFont val="Times New Roman"/>
        <family val="1"/>
      </rPr>
      <t>2</t>
    </r>
    <r>
      <rPr>
        <sz val="12"/>
        <color rgb="FF000000"/>
        <rFont val="Times New Roman"/>
        <family val="1"/>
      </rPr>
      <t>)</t>
    </r>
  </si>
  <si>
    <t>Dự án Khu TĐC phường An Bình</t>
  </si>
  <si>
    <t>Ban ODA TP. Cần Thơ</t>
  </si>
  <si>
    <t>Dự án Khu đô thị mới STK An Bình</t>
  </si>
  <si>
    <t>Công ty Cổ phần đầu tư STK</t>
  </si>
  <si>
    <t>Công ty TNHH Bất động sản An Khương</t>
  </si>
  <si>
    <t>Công ty CP ĐTXD Hồng Phát</t>
  </si>
  <si>
    <t>Khu đô thị mới Lô số 5B</t>
  </si>
  <si>
    <t>Công ty Cổ phần XDTM Địa ốc Hồng Loan</t>
  </si>
  <si>
    <t>Công ty cổ phần Đầu tư- Địa ốc Hoàng Quân Cần Thơ</t>
  </si>
  <si>
    <t>Nhà ở lực lượng vũ trang tại ô đất tiếp giáp Bộ chỉ Huy quân sự thành phố Cần Thơ</t>
  </si>
  <si>
    <t>UBND quận Cái Răng</t>
  </si>
  <si>
    <t>Dự án NOXH tại khu đất quốc phòng do Sư đoàn không quân 370 quản lý</t>
  </si>
  <si>
    <t>TTPTQĐ TP Cần Thơ</t>
  </si>
  <si>
    <t>phường Trà An</t>
  </si>
  <si>
    <t>Khu đất Công ty Cổ phần Xây dựng Cấp thoát nước số 15 thuê</t>
  </si>
  <si>
    <t>Phường Bùi Hữu Nghĩa</t>
  </si>
  <si>
    <t>Quận Thốt Nốt</t>
  </si>
  <si>
    <t>Công ty cổ phần Tập đoàn Đầu tư IPA</t>
  </si>
  <si>
    <t>Khu tái định cư phường Thới Thuận (giai đoạn 2)</t>
  </si>
  <si>
    <t>Dự án nhà ở xã hội thuộc Khu Nhà ở Bình Hòa A</t>
  </si>
  <si>
    <t>Công Ty TNHH DV TM Nam Hà Nội</t>
  </si>
  <si>
    <t>PhườngThường Thạnh</t>
  </si>
  <si>
    <t>Huyện Vĩnh Thạnh</t>
  </si>
  <si>
    <t>Dự án nhà ở xã hội thuộc Khu tái định cư và dân cư nông thôn xã Vĩnh Trinh thuộc dự án Khu tái định cư phục vụ khu công nghiệp huyện Vĩnh Thạnh (giai đoạn 1)</t>
  </si>
  <si>
    <t>UBND huyện Vĩnh Thạnh</t>
  </si>
  <si>
    <t>Xã Vĩnh Trinh</t>
  </si>
  <si>
    <t>Huyện Phong Điền</t>
  </si>
  <si>
    <t>Nhà ở xã hội tại xã Mỹ Khánh</t>
  </si>
  <si>
    <t>UBND huyện Phong Điền</t>
  </si>
  <si>
    <t>Nhà ở xã hội KDC Thương mại H.Phong Điền</t>
  </si>
  <si>
    <t>Hợp tác xã xây dựng Thanh Bình</t>
  </si>
  <si>
    <t>Xã Mỹ Khánh</t>
  </si>
  <si>
    <t>Huyện Thới Lai</t>
  </si>
  <si>
    <t>Khu đất quốc phòng do Bộ Chỉ huy quân sự thành phố quản lý chuyển mục đích sang đất dân dụng tại thị trấn Thới Lai</t>
  </si>
  <si>
    <t>TT Thới Lai</t>
  </si>
  <si>
    <t>GHI CHÚ:</t>
  </si>
  <si>
    <t>- Trong giai đoạn đến 2025, ưu tiên thực hiện đầu tư các dự án thuộc nhóm I, do có đã có quỹ đất sẳn sàng và hoàn thành cơ bản giải phóng mặt bằng.</t>
  </si>
  <si>
    <t>- Đối với nhà ở cho lực lượng vũ trang, thực hiện theo quy định của Bộ Quốc Phòng và Bộ Công an.</t>
  </si>
  <si>
    <t xml:space="preserve">- Các vị trí khác khi phù hợp với quy hoạch sẽ được bổ sung vào Chương trình, Kế hoạch phát triển nhà ở phù hợp với thực tế. </t>
  </si>
  <si>
    <t>X</t>
  </si>
  <si>
    <t xml:space="preserve">Quỹ đất dự kiến phát triển nhà ở mới </t>
  </si>
  <si>
    <t>Quỹ đất dự kiến phát triển nhà ở dự phòng</t>
  </si>
  <si>
    <t>Vị trí, địa điểm phù hợp với quy hoạch chung xây dựng được phê duyệt</t>
  </si>
  <si>
    <t>Quỹ đất dự kiến phát triển nhà ở mới trong Quy hoạch chung được phê duyệt điều chỉnh hoặc lập mới sau thời điểm phê duyệt điều chỉnh chương trình phát triển nhà ở</t>
  </si>
  <si>
    <t>Vị trí, địa điểm phù hợp với quy hoạch chung được phê duyệt điều chỉnh hoặc lập mới sau thời điểm phê duyệt điều chỉnh chương trình phát triển nhà ở</t>
  </si>
  <si>
    <t xml:space="preserve">Quỹ đất 20% đất ở trong dự án đầu tư xây dựng nhà ở thương mại để xây dựng nhà ở xã hội </t>
  </si>
  <si>
    <t>Vị trí, địa điểm xác định trong đồ án quy hoạch dự án nhà ở thương mại</t>
  </si>
  <si>
    <t>Trong đồ án quy hoạch</t>
  </si>
  <si>
    <t>Quỹ đất nhà ở xã hội đã đầu tư xây dựng hệ thống hạ tầng kỹ thuật ở vị trí khác ngoài phạm vi dự án đầu tư xây dựng nhà ở thương mại do chủ đầu tư đề xuất</t>
  </si>
  <si>
    <t>Vị trí, địa điểm phù hợp với quy hoạch xây dựng, quy hoạch, kế hoạch sử dụng đất, trong cùng đô thị nơi có dự án đầu tư xây dựng nhà ở thương mại, có diện tích đất ở có giá trị tương đương với giá trị quỹ đất nhà ở xã hội đã đầu tư xây dựng hệ thống hạ tầng kỹ thuật.</t>
  </si>
  <si>
    <t>Do chủ đầu tư đề xuất</t>
  </si>
  <si>
    <t>Quỹ đất thuộc quyền sử dụng đất của chủ đầu tư thông qua thỏa thuận về nhận quyền sử dụng đất hoặc đang có quyền sử dụng đất đối với loại đất được thực hiện dự án đầu tư xây dựng nhà ở</t>
  </si>
  <si>
    <t>Vị trí, địa điểm phù hợp với quy hoạch xây dựng, quy hoạch, kế hoạch sử dụng đất</t>
  </si>
  <si>
    <t>Quỹ đất xây dựng nhà ở lưu trú công nhân trong các KCN</t>
  </si>
  <si>
    <t>Vị trí, địa điểm xác định trong đồ án quy hoạch xây dựng khu công nghiệp</t>
  </si>
  <si>
    <t>Khu vực dự kiến phát triển nhà ở theo dự án trong quy hoạch thành phố được phê duyệt</t>
  </si>
  <si>
    <t>Khu đô thị mới - khu 2 (lố số 10)</t>
  </si>
  <si>
    <t xml:space="preserve">Khu đô thị mới Nam Cần Thơ </t>
  </si>
  <si>
    <t>Khu đô thị mới Hưng Phú - lô số 3D</t>
  </si>
  <si>
    <t>250-490</t>
  </si>
  <si>
    <t>Khu đô thị - tái định cư số 3</t>
  </si>
  <si>
    <t>Khu đô thị - tái định cư số 4</t>
  </si>
  <si>
    <t>Phường Thường Thạnh và Hưng Thạnh</t>
  </si>
  <si>
    <t xml:space="preserve">Phường An Bình </t>
  </si>
  <si>
    <t>Khu chung cư phường An Khánh</t>
  </si>
  <si>
    <t>Khu chung cư phường An Bình</t>
  </si>
  <si>
    <t>Khu chung cư phường Cái Khế</t>
  </si>
  <si>
    <t xml:space="preserve">Khu chung cư phường Long Hòa </t>
  </si>
  <si>
    <t>Khu chung cư khu vực Yên Thượng</t>
  </si>
  <si>
    <t>Khu chung cư khu vực Yên Hạ</t>
  </si>
  <si>
    <t>Khu chung cư phường Hưng Thạnh</t>
  </si>
  <si>
    <t>Khu chung cư phường Phú Thứ</t>
  </si>
  <si>
    <t>Khu chung cư phường Ba Láng</t>
  </si>
  <si>
    <t>Khu chung cư phường Hưng Phú</t>
  </si>
  <si>
    <t xml:space="preserve">Khu tái định cư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</si>
</sst>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33" x14ac:knownFonts="1">
    <font>
      <sz val="11"/>
      <color theme="1"/>
      <name val="Calibri"/>
      <family val="2"/>
      <scheme val="minor"/>
    </font>
    <font>
      <b/>
      <sz val="14"/>
      <name val="Times New Roman"/>
      <family val="1"/>
    </font>
    <font>
      <sz val="14"/>
      <color theme="1"/>
      <name val="Times New Roman"/>
      <family val="1"/>
    </font>
    <font>
      <sz val="10"/>
      <color theme="1"/>
      <name val="Times New Roman"/>
      <family val="1"/>
    </font>
    <font>
      <b/>
      <sz val="12"/>
      <color theme="1"/>
      <name val="Times New Roman"/>
      <family val="1"/>
    </font>
    <font>
      <sz val="12"/>
      <color theme="1"/>
      <name val="Times New Roman"/>
      <family val="1"/>
    </font>
    <font>
      <b/>
      <sz val="12"/>
      <color rgb="FF000000"/>
      <name val="Times New Roman"/>
      <family val="1"/>
    </font>
    <font>
      <b/>
      <sz val="12"/>
      <color rgb="FFFF0000"/>
      <name val="Times New Roman"/>
      <family val="1"/>
    </font>
    <font>
      <sz val="12"/>
      <color rgb="FFFF0000"/>
      <name val="Times New Roman"/>
      <family val="1"/>
    </font>
    <font>
      <b/>
      <sz val="14"/>
      <color theme="1"/>
      <name val="Times New Roman"/>
      <family val="1"/>
    </font>
    <font>
      <b/>
      <sz val="11"/>
      <color rgb="FF000000"/>
      <name val="Times New Roman"/>
      <family val="1"/>
    </font>
    <font>
      <sz val="11"/>
      <color rgb="FF000000"/>
      <name val="Times New Roman"/>
      <family val="1"/>
    </font>
    <font>
      <b/>
      <sz val="11"/>
      <color rgb="FF0D0D0D"/>
      <name val="Times New Roman"/>
      <family val="1"/>
    </font>
    <font>
      <b/>
      <sz val="11"/>
      <color rgb="FFFF0000"/>
      <name val="Times New Roman"/>
      <family val="1"/>
    </font>
    <font>
      <sz val="11"/>
      <color rgb="FF0D0D0D"/>
      <name val="Times New Roman"/>
      <family val="1"/>
    </font>
    <font>
      <sz val="11"/>
      <color rgb="FFFF0000"/>
      <name val="Times New Roman"/>
      <family val="1"/>
    </font>
    <font>
      <sz val="11"/>
      <color theme="1"/>
      <name val="Times New Roman"/>
      <family val="1"/>
    </font>
    <font>
      <vertAlign val="superscript"/>
      <sz val="11"/>
      <color rgb="FF000000"/>
      <name val="Times New Roman"/>
      <family val="1"/>
    </font>
    <font>
      <sz val="11"/>
      <name val="Times New Roman"/>
      <family val="1"/>
    </font>
    <font>
      <sz val="10.5"/>
      <color theme="1"/>
      <name val="Times New Roman"/>
      <family val="1"/>
    </font>
    <font>
      <sz val="9"/>
      <color theme="1"/>
      <name val="Times New Roman"/>
      <family val="1"/>
    </font>
    <font>
      <sz val="10"/>
      <name val="Times New Roman"/>
      <family val="1"/>
    </font>
    <font>
      <sz val="12"/>
      <name val="Times New Roman"/>
      <family val="1"/>
    </font>
    <font>
      <sz val="12"/>
      <color rgb="FFFF0000"/>
      <name val="Times New Roman"/>
      <family val="1"/>
      <charset val="163"/>
    </font>
    <font>
      <sz val="12"/>
      <color rgb="FFC00000"/>
      <name val="Times New Roman"/>
      <family val="1"/>
    </font>
    <font>
      <sz val="8"/>
      <name val="Calibri"/>
      <family val="2"/>
      <scheme val="minor"/>
    </font>
    <font>
      <sz val="12"/>
      <color rgb="FF000000"/>
      <name val="Times New Roman"/>
      <family val="1"/>
    </font>
    <font>
      <vertAlign val="superscript"/>
      <sz val="12"/>
      <color rgb="FF000000"/>
      <name val="Times New Roman"/>
      <family val="1"/>
    </font>
    <font>
      <sz val="12"/>
      <color theme="1"/>
      <name val="Times New Roman"/>
      <family val="2"/>
    </font>
    <font>
      <b/>
      <sz val="11"/>
      <color theme="1"/>
      <name val="Times New Roman"/>
      <family val="1"/>
    </font>
    <font>
      <i/>
      <sz val="12"/>
      <color theme="1"/>
      <name val="Times New Roman"/>
      <family val="1"/>
    </font>
    <font>
      <i/>
      <sz val="11"/>
      <color theme="1"/>
      <name val="Times New Roman"/>
      <family val="1"/>
    </font>
    <font>
      <sz val="12"/>
      <color rgb="FF00B0F0"/>
      <name val="Times New Roman"/>
      <family val="1"/>
    </font>
  </fonts>
  <fills count="8">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rgb="FFFFFFFF"/>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8" fillId="0" borderId="0" applyFont="0" applyFill="0" applyBorder="0" applyAlignment="0" applyProtection="0"/>
  </cellStyleXfs>
  <cellXfs count="147">
    <xf numFmtId="0" fontId="0" fillId="0" borderId="0" xfId="0"/>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4" fontId="6" fillId="2"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righ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xf>
    <xf numFmtId="4"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0" fillId="0" borderId="1" xfId="0" applyBorder="1" applyAlignment="1">
      <alignment vertical="center" wrapText="1"/>
    </xf>
    <xf numFmtId="0" fontId="12" fillId="3" borderId="1" xfId="0" applyFont="1" applyFill="1" applyBorder="1" applyAlignment="1">
      <alignment horizontal="center" vertical="center"/>
    </xf>
    <xf numFmtId="0" fontId="13"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3" fontId="12" fillId="3"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0" fillId="3" borderId="1" xfId="0" applyFill="1" applyBorder="1" applyAlignment="1">
      <alignment vertical="center"/>
    </xf>
    <xf numFmtId="0" fontId="10" fillId="3" borderId="1" xfId="0" applyFont="1" applyFill="1" applyBorder="1" applyAlignment="1">
      <alignment horizontal="center" vertical="center" wrapText="1"/>
    </xf>
    <xf numFmtId="0" fontId="11" fillId="0" borderId="1" xfId="0" applyFont="1" applyBorder="1" applyAlignment="1">
      <alignment vertical="center" wrapText="1"/>
    </xf>
    <xf numFmtId="3"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vertical="center"/>
    </xf>
    <xf numFmtId="0" fontId="16" fillId="0" borderId="1" xfId="0" applyFont="1" applyBorder="1" applyAlignment="1">
      <alignment horizontal="center" vertical="center" wrapText="1"/>
    </xf>
    <xf numFmtId="0" fontId="0" fillId="0" borderId="1" xfId="0" applyBorder="1" applyAlignment="1">
      <alignment vertical="center"/>
    </xf>
    <xf numFmtId="0" fontId="0" fillId="4" borderId="1" xfId="0" applyFill="1" applyBorder="1" applyAlignment="1">
      <alignment vertical="center"/>
    </xf>
    <xf numFmtId="3" fontId="11" fillId="4" borderId="1" xfId="0" applyNumberFormat="1" applyFont="1" applyFill="1" applyBorder="1" applyAlignment="1">
      <alignment horizontal="center" vertical="center"/>
    </xf>
    <xf numFmtId="0" fontId="10" fillId="3" borderId="1" xfId="0" applyFont="1" applyFill="1" applyBorder="1" applyAlignment="1">
      <alignment vertical="center"/>
    </xf>
    <xf numFmtId="3" fontId="10" fillId="3"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xf>
    <xf numFmtId="4" fontId="10" fillId="3"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right" vertical="center" wrapText="1"/>
    </xf>
    <xf numFmtId="3" fontId="20" fillId="0" borderId="1" xfId="0" applyNumberFormat="1" applyFont="1" applyBorder="1" applyAlignment="1">
      <alignment horizontal="right" vertical="center" wrapText="1"/>
    </xf>
    <xf numFmtId="3" fontId="16" fillId="4" borderId="1" xfId="0" applyNumberFormat="1" applyFont="1" applyFill="1" applyBorder="1" applyAlignment="1">
      <alignment horizontal="center" vertical="center"/>
    </xf>
    <xf numFmtId="2" fontId="16" fillId="0" borderId="1" xfId="0" applyNumberFormat="1" applyFont="1" applyBorder="1" applyAlignment="1">
      <alignment horizontal="center" vertical="center" wrapText="1"/>
    </xf>
    <xf numFmtId="0" fontId="16" fillId="0" borderId="1" xfId="0" applyFont="1" applyBorder="1" applyAlignment="1">
      <alignment horizontal="right" vertical="center"/>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pplyAlignment="1">
      <alignment horizontal="left" vertical="center" wrapText="1"/>
    </xf>
    <xf numFmtId="2" fontId="16" fillId="0" borderId="1" xfId="0" applyNumberFormat="1" applyFont="1" applyBorder="1" applyAlignment="1">
      <alignment horizontal="center" vertical="center"/>
    </xf>
    <xf numFmtId="0" fontId="16" fillId="0" borderId="1" xfId="0" applyFont="1" applyBorder="1" applyAlignment="1">
      <alignment horizontal="left" vertical="center" wrapText="1"/>
    </xf>
    <xf numFmtId="0" fontId="21" fillId="5" borderId="1" xfId="0" applyFont="1" applyFill="1" applyBorder="1" applyAlignment="1">
      <alignment horizontal="center" vertical="center" wrapText="1"/>
    </xf>
    <xf numFmtId="2" fontId="12" fillId="3" borderId="1" xfId="0" applyNumberFormat="1" applyFont="1" applyFill="1" applyBorder="1" applyAlignment="1">
      <alignment horizontal="center" vertical="center"/>
    </xf>
    <xf numFmtId="3" fontId="16"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165"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22"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xf>
    <xf numFmtId="2" fontId="24" fillId="0" borderId="1" xfId="0" applyNumberFormat="1" applyFont="1" applyBorder="1" applyAlignment="1">
      <alignment horizontal="center" vertical="center" wrapText="1"/>
    </xf>
    <xf numFmtId="2" fontId="6" fillId="2"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3" fontId="6" fillId="6"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vertical="center" wrapText="1"/>
    </xf>
    <xf numFmtId="3"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0" fontId="6" fillId="6" borderId="1" xfId="0" applyFont="1" applyFill="1" applyBorder="1" applyAlignment="1">
      <alignment vertical="center"/>
    </xf>
    <xf numFmtId="164" fontId="26" fillId="0" borderId="1" xfId="0" applyNumberFormat="1" applyFont="1" applyBorder="1" applyAlignment="1">
      <alignment horizontal="center" vertical="center"/>
    </xf>
    <xf numFmtId="164" fontId="6" fillId="7" borderId="1" xfId="0" applyNumberFormat="1" applyFont="1" applyFill="1" applyBorder="1" applyAlignment="1">
      <alignment horizontal="center"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center" vertical="center" wrapText="1"/>
    </xf>
    <xf numFmtId="1" fontId="26" fillId="0" borderId="1" xfId="0" applyNumberFormat="1" applyFont="1" applyBorder="1" applyAlignment="1">
      <alignment horizontal="center" vertical="center"/>
    </xf>
    <xf numFmtId="165" fontId="26" fillId="4" borderId="1" xfId="1" applyNumberFormat="1" applyFont="1" applyFill="1" applyBorder="1" applyAlignment="1">
      <alignment horizontal="center" vertical="center"/>
    </xf>
    <xf numFmtId="0" fontId="16" fillId="0" borderId="0" xfId="0" applyFont="1"/>
    <xf numFmtId="0" fontId="16" fillId="7" borderId="1" xfId="0" applyFont="1" applyFill="1" applyBorder="1" applyAlignment="1">
      <alignment vertical="center" wrapText="1"/>
    </xf>
    <xf numFmtId="4" fontId="29" fillId="7" borderId="1" xfId="0" applyNumberFormat="1" applyFont="1" applyFill="1" applyBorder="1" applyAlignment="1">
      <alignment horizontal="center" vertical="center"/>
    </xf>
    <xf numFmtId="3" fontId="29" fillId="7" borderId="1" xfId="0" applyNumberFormat="1" applyFont="1" applyFill="1" applyBorder="1" applyAlignment="1">
      <alignment horizontal="center" vertical="center"/>
    </xf>
    <xf numFmtId="4" fontId="26" fillId="4" borderId="1" xfId="1" applyNumberFormat="1" applyFont="1" applyFill="1" applyBorder="1" applyAlignment="1">
      <alignment horizontal="center" vertical="center"/>
    </xf>
    <xf numFmtId="166" fontId="26" fillId="4" borderId="1" xfId="1" applyNumberFormat="1" applyFont="1" applyFill="1" applyBorder="1" applyAlignment="1">
      <alignment horizontal="center" vertical="center"/>
    </xf>
    <xf numFmtId="165" fontId="29" fillId="7" borderId="1" xfId="0" applyNumberFormat="1" applyFont="1" applyFill="1" applyBorder="1" applyAlignment="1">
      <alignment horizontal="center" vertical="center"/>
    </xf>
    <xf numFmtId="166" fontId="29" fillId="7" borderId="1"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xf>
    <xf numFmtId="164" fontId="26" fillId="4" borderId="1" xfId="1" applyNumberFormat="1" applyFont="1" applyFill="1" applyBorder="1" applyAlignment="1">
      <alignment horizontal="center" vertical="center"/>
    </xf>
    <xf numFmtId="1" fontId="26"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165" fontId="6" fillId="6"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164" fontId="22"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164" fontId="24"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49" fontId="16" fillId="0" borderId="0" xfId="0" applyNumberFormat="1" applyFont="1" applyAlignment="1">
      <alignment horizontal="left"/>
    </xf>
    <xf numFmtId="0" fontId="16" fillId="0" borderId="0" xfId="0" applyFont="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2">
    <cellStyle name="Comma 2" xfId="1" xr:uid="{E9900B6E-1BE0-422B-BFC5-15C62FFB14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xdr:col>
      <xdr:colOff>542925</xdr:colOff>
      <xdr:row>27</xdr:row>
      <xdr:rowOff>66675</xdr:rowOff>
    </xdr:to>
    <xdr:sp macro="" textlink="">
      <xdr:nvSpPr>
        <xdr:cNvPr id="2" name="Text Box 3">
          <a:extLst>
            <a:ext uri="{FF2B5EF4-FFF2-40B4-BE49-F238E27FC236}">
              <a16:creationId xmlns:a16="http://schemas.microsoft.com/office/drawing/2014/main" id="{C7E88E6C-7EE6-42AD-9889-88F9005BDEEB}"/>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3" name="Text Box 3">
          <a:extLst>
            <a:ext uri="{FF2B5EF4-FFF2-40B4-BE49-F238E27FC236}">
              <a16:creationId xmlns:a16="http://schemas.microsoft.com/office/drawing/2014/main" id="{88B22C1C-10FF-4E5E-A74C-6F6FE23F94DB}"/>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4" name="Text Box 3">
          <a:extLst>
            <a:ext uri="{FF2B5EF4-FFF2-40B4-BE49-F238E27FC236}">
              <a16:creationId xmlns:a16="http://schemas.microsoft.com/office/drawing/2014/main" id="{8ACC0BFB-3FF2-40B8-80A5-D2B887134DBF}"/>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5" name="Text Box 3">
          <a:extLst>
            <a:ext uri="{FF2B5EF4-FFF2-40B4-BE49-F238E27FC236}">
              <a16:creationId xmlns:a16="http://schemas.microsoft.com/office/drawing/2014/main" id="{20B78885-A914-4F6A-9D83-AD8559659EE4}"/>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6" name="Text Box 3">
          <a:extLst>
            <a:ext uri="{FF2B5EF4-FFF2-40B4-BE49-F238E27FC236}">
              <a16:creationId xmlns:a16="http://schemas.microsoft.com/office/drawing/2014/main" id="{0CFA1242-035D-4E6D-808A-D5F9BC0B998F}"/>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7" name="Text Box 3">
          <a:extLst>
            <a:ext uri="{FF2B5EF4-FFF2-40B4-BE49-F238E27FC236}">
              <a16:creationId xmlns:a16="http://schemas.microsoft.com/office/drawing/2014/main" id="{3E07F0D2-72A5-41F0-94A6-18D9CC499116}"/>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8" name="Text Box 3">
          <a:extLst>
            <a:ext uri="{FF2B5EF4-FFF2-40B4-BE49-F238E27FC236}">
              <a16:creationId xmlns:a16="http://schemas.microsoft.com/office/drawing/2014/main" id="{C06F3BB4-6A98-405A-80BE-839726E3E2E6}"/>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9" name="Text Box 3">
          <a:extLst>
            <a:ext uri="{FF2B5EF4-FFF2-40B4-BE49-F238E27FC236}">
              <a16:creationId xmlns:a16="http://schemas.microsoft.com/office/drawing/2014/main" id="{9FD2781E-EA94-484C-B38A-748CF85C0E25}"/>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0" name="Text Box 3">
          <a:extLst>
            <a:ext uri="{FF2B5EF4-FFF2-40B4-BE49-F238E27FC236}">
              <a16:creationId xmlns:a16="http://schemas.microsoft.com/office/drawing/2014/main" id="{58733D3B-FD0D-45B4-B6D1-A1679A4B7ADA}"/>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1" name="Text Box 3">
          <a:extLst>
            <a:ext uri="{FF2B5EF4-FFF2-40B4-BE49-F238E27FC236}">
              <a16:creationId xmlns:a16="http://schemas.microsoft.com/office/drawing/2014/main" id="{060E2733-C9D7-4B19-9A4E-00B2AB102F71}"/>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2" name="Text Box 3">
          <a:extLst>
            <a:ext uri="{FF2B5EF4-FFF2-40B4-BE49-F238E27FC236}">
              <a16:creationId xmlns:a16="http://schemas.microsoft.com/office/drawing/2014/main" id="{E512FF2A-48D5-42DF-BC2C-DBD16E29E608}"/>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3" name="Text Box 3">
          <a:extLst>
            <a:ext uri="{FF2B5EF4-FFF2-40B4-BE49-F238E27FC236}">
              <a16:creationId xmlns:a16="http://schemas.microsoft.com/office/drawing/2014/main" id="{D382D154-4137-4747-BA4F-C3D66A8DCD59}"/>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4" name="Text Box 3">
          <a:extLst>
            <a:ext uri="{FF2B5EF4-FFF2-40B4-BE49-F238E27FC236}">
              <a16:creationId xmlns:a16="http://schemas.microsoft.com/office/drawing/2014/main" id="{E1065903-67B9-416B-88CB-0CDD8AF70787}"/>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5" name="Text Box 3">
          <a:extLst>
            <a:ext uri="{FF2B5EF4-FFF2-40B4-BE49-F238E27FC236}">
              <a16:creationId xmlns:a16="http://schemas.microsoft.com/office/drawing/2014/main" id="{DDCBF69A-654B-4B22-8E90-57DBC9EFB6B6}"/>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6" name="Text Box 3">
          <a:extLst>
            <a:ext uri="{FF2B5EF4-FFF2-40B4-BE49-F238E27FC236}">
              <a16:creationId xmlns:a16="http://schemas.microsoft.com/office/drawing/2014/main" id="{5782B91A-4014-4045-BD9D-CA719E7C5517}"/>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7" name="Text Box 3">
          <a:extLst>
            <a:ext uri="{FF2B5EF4-FFF2-40B4-BE49-F238E27FC236}">
              <a16:creationId xmlns:a16="http://schemas.microsoft.com/office/drawing/2014/main" id="{48D6155A-9700-4389-9D44-DD83DEB94F7C}"/>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8" name="Text Box 3">
          <a:extLst>
            <a:ext uri="{FF2B5EF4-FFF2-40B4-BE49-F238E27FC236}">
              <a16:creationId xmlns:a16="http://schemas.microsoft.com/office/drawing/2014/main" id="{4626B505-9314-49D3-B531-17896D3AFC2F}"/>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19" name="Text Box 3">
          <a:extLst>
            <a:ext uri="{FF2B5EF4-FFF2-40B4-BE49-F238E27FC236}">
              <a16:creationId xmlns:a16="http://schemas.microsoft.com/office/drawing/2014/main" id="{748A1BD6-B21D-4D5A-861A-7FEA4E3966B2}"/>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542925</xdr:colOff>
      <xdr:row>27</xdr:row>
      <xdr:rowOff>66675</xdr:rowOff>
    </xdr:to>
    <xdr:sp macro="" textlink="">
      <xdr:nvSpPr>
        <xdr:cNvPr id="20" name="Text Box 3">
          <a:extLst>
            <a:ext uri="{FF2B5EF4-FFF2-40B4-BE49-F238E27FC236}">
              <a16:creationId xmlns:a16="http://schemas.microsoft.com/office/drawing/2014/main" id="{51A3C229-D931-4351-99F0-B491E7009A87}"/>
            </a:ext>
          </a:extLst>
        </xdr:cNvPr>
        <xdr:cNvSpPr txBox="1">
          <a:spLocks noChangeArrowheads="1"/>
        </xdr:cNvSpPr>
      </xdr:nvSpPr>
      <xdr:spPr bwMode="auto">
        <a:xfrm>
          <a:off x="0" y="10877550"/>
          <a:ext cx="876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16565</xdr:colOff>
      <xdr:row>28</xdr:row>
      <xdr:rowOff>463826</xdr:rowOff>
    </xdr:from>
    <xdr:to>
      <xdr:col>1</xdr:col>
      <xdr:colOff>559490</xdr:colOff>
      <xdr:row>28</xdr:row>
      <xdr:rowOff>530501</xdr:rowOff>
    </xdr:to>
    <xdr:sp macro="" textlink="">
      <xdr:nvSpPr>
        <xdr:cNvPr id="21" name="Text Box 3">
          <a:extLst>
            <a:ext uri="{FF2B5EF4-FFF2-40B4-BE49-F238E27FC236}">
              <a16:creationId xmlns:a16="http://schemas.microsoft.com/office/drawing/2014/main" id="{3E39160D-6A3D-4218-8C3D-7EB57B01EA4F}"/>
            </a:ext>
          </a:extLst>
        </xdr:cNvPr>
        <xdr:cNvSpPr txBox="1">
          <a:spLocks noChangeArrowheads="1"/>
        </xdr:cNvSpPr>
      </xdr:nvSpPr>
      <xdr:spPr bwMode="auto">
        <a:xfrm>
          <a:off x="16565" y="13782261"/>
          <a:ext cx="874229"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3E36-8F3D-40AF-B9D5-14F908C72155}">
  <dimension ref="A1:E172"/>
  <sheetViews>
    <sheetView topLeftCell="A157" zoomScale="250" zoomScaleNormal="250" workbookViewId="0">
      <selection activeCell="D139" sqref="D139"/>
    </sheetView>
  </sheetViews>
  <sheetFormatPr defaultRowHeight="15" x14ac:dyDescent="0.25"/>
  <cols>
    <col min="1" max="1" width="5.140625" bestFit="1" customWidth="1"/>
    <col min="2" max="2" width="17.85546875" customWidth="1"/>
    <col min="3" max="3" width="76" customWidth="1"/>
    <col min="4" max="4" width="23.5703125" bestFit="1" customWidth="1"/>
    <col min="5" max="5" width="4.5703125" bestFit="1" customWidth="1"/>
  </cols>
  <sheetData>
    <row r="1" spans="1:5" ht="18.75" x14ac:dyDescent="0.25">
      <c r="A1" s="130" t="s">
        <v>0</v>
      </c>
      <c r="B1" s="130"/>
      <c r="C1" s="130"/>
      <c r="D1" s="130"/>
      <c r="E1" s="130"/>
    </row>
    <row r="2" spans="1:5" ht="18.75" x14ac:dyDescent="0.25">
      <c r="A2" s="131"/>
      <c r="B2" s="131"/>
      <c r="C2" s="131"/>
      <c r="D2" s="131"/>
      <c r="E2" s="131"/>
    </row>
    <row r="3" spans="1:5" ht="15.75" x14ac:dyDescent="0.25">
      <c r="A3" s="139" t="s">
        <v>1</v>
      </c>
      <c r="B3" s="139" t="s">
        <v>2</v>
      </c>
      <c r="C3" s="139" t="s">
        <v>457</v>
      </c>
      <c r="D3" s="139"/>
      <c r="E3" s="139"/>
    </row>
    <row r="4" spans="1:5" ht="31.5" x14ac:dyDescent="0.25">
      <c r="A4" s="139"/>
      <c r="B4" s="139"/>
      <c r="C4" s="1" t="s">
        <v>3</v>
      </c>
      <c r="D4" s="1" t="s">
        <v>4</v>
      </c>
      <c r="E4" s="1" t="s">
        <v>138</v>
      </c>
    </row>
    <row r="5" spans="1:5" ht="15.75" x14ac:dyDescent="0.25">
      <c r="A5" s="2" t="s">
        <v>5</v>
      </c>
      <c r="B5" s="136" t="s">
        <v>6</v>
      </c>
      <c r="C5" s="136"/>
      <c r="D5" s="83">
        <f>SUM(D6:D34)</f>
        <v>366.10194000000001</v>
      </c>
      <c r="E5" s="2"/>
    </row>
    <row r="6" spans="1:5" ht="47.25" x14ac:dyDescent="0.25">
      <c r="A6" s="3">
        <v>1</v>
      </c>
      <c r="B6" s="3" t="s">
        <v>7</v>
      </c>
      <c r="C6" s="4" t="s">
        <v>8</v>
      </c>
      <c r="D6" s="3">
        <v>3.2</v>
      </c>
      <c r="E6" s="3"/>
    </row>
    <row r="7" spans="1:5" ht="47.25" x14ac:dyDescent="0.25">
      <c r="A7" s="3">
        <v>2</v>
      </c>
      <c r="B7" s="3" t="s">
        <v>9</v>
      </c>
      <c r="C7" s="4" t="s">
        <v>10</v>
      </c>
      <c r="D7" s="3">
        <v>0.4</v>
      </c>
      <c r="E7" s="3"/>
    </row>
    <row r="8" spans="1:5" ht="31.5" x14ac:dyDescent="0.25">
      <c r="A8" s="3">
        <v>3</v>
      </c>
      <c r="B8" s="3" t="s">
        <v>11</v>
      </c>
      <c r="C8" s="4" t="s">
        <v>12</v>
      </c>
      <c r="D8" s="3">
        <v>0.3</v>
      </c>
      <c r="E8" s="3"/>
    </row>
    <row r="9" spans="1:5" ht="47.25" x14ac:dyDescent="0.25">
      <c r="A9" s="3">
        <v>4</v>
      </c>
      <c r="B9" s="3" t="s">
        <v>13</v>
      </c>
      <c r="C9" s="4" t="s">
        <v>14</v>
      </c>
      <c r="D9" s="3">
        <v>0.2</v>
      </c>
      <c r="E9" s="3"/>
    </row>
    <row r="10" spans="1:5" ht="31.5" x14ac:dyDescent="0.25">
      <c r="A10" s="3">
        <v>5</v>
      </c>
      <c r="B10" s="3" t="s">
        <v>9</v>
      </c>
      <c r="C10" s="4" t="s">
        <v>15</v>
      </c>
      <c r="D10" s="3">
        <v>0.3</v>
      </c>
      <c r="E10" s="3"/>
    </row>
    <row r="11" spans="1:5" ht="31.5" x14ac:dyDescent="0.25">
      <c r="A11" s="3">
        <v>6</v>
      </c>
      <c r="B11" s="3" t="s">
        <v>7</v>
      </c>
      <c r="C11" s="4" t="s">
        <v>16</v>
      </c>
      <c r="D11" s="3">
        <v>93.2</v>
      </c>
      <c r="E11" s="3"/>
    </row>
    <row r="12" spans="1:5" ht="31.5" x14ac:dyDescent="0.25">
      <c r="A12" s="3">
        <v>7</v>
      </c>
      <c r="B12" s="3" t="s">
        <v>9</v>
      </c>
      <c r="C12" s="4" t="s">
        <v>139</v>
      </c>
      <c r="D12" s="3">
        <v>21</v>
      </c>
      <c r="E12" s="3"/>
    </row>
    <row r="13" spans="1:5" ht="47.25" x14ac:dyDescent="0.25">
      <c r="A13" s="3">
        <v>8</v>
      </c>
      <c r="B13" s="3" t="s">
        <v>9</v>
      </c>
      <c r="C13" s="4" t="s">
        <v>17</v>
      </c>
      <c r="D13" s="3">
        <v>216</v>
      </c>
      <c r="E13" s="3"/>
    </row>
    <row r="14" spans="1:5" ht="15.75" x14ac:dyDescent="0.25">
      <c r="A14" s="3">
        <v>9</v>
      </c>
      <c r="B14" s="3" t="s">
        <v>9</v>
      </c>
      <c r="C14" s="4" t="s">
        <v>18</v>
      </c>
      <c r="D14" s="75">
        <v>20</v>
      </c>
      <c r="E14" s="5"/>
    </row>
    <row r="15" spans="1:5" ht="15" customHeight="1" x14ac:dyDescent="0.25">
      <c r="A15" s="132">
        <v>10</v>
      </c>
      <c r="B15" s="133" t="s">
        <v>141</v>
      </c>
      <c r="C15" s="4" t="s">
        <v>19</v>
      </c>
      <c r="D15" s="132">
        <v>0.28999999999999998</v>
      </c>
      <c r="E15" s="132"/>
    </row>
    <row r="16" spans="1:5" ht="15" customHeight="1" x14ac:dyDescent="0.25">
      <c r="A16" s="132"/>
      <c r="B16" s="134"/>
      <c r="C16" s="4" t="s">
        <v>20</v>
      </c>
      <c r="D16" s="132"/>
      <c r="E16" s="132"/>
    </row>
    <row r="17" spans="1:5" ht="15" customHeight="1" x14ac:dyDescent="0.25">
      <c r="A17" s="132"/>
      <c r="B17" s="134"/>
      <c r="C17" s="4" t="s">
        <v>21</v>
      </c>
      <c r="D17" s="132"/>
      <c r="E17" s="132"/>
    </row>
    <row r="18" spans="1:5" ht="15" customHeight="1" x14ac:dyDescent="0.25">
      <c r="A18" s="132"/>
      <c r="B18" s="134"/>
      <c r="C18" s="4" t="s">
        <v>22</v>
      </c>
      <c r="D18" s="132"/>
      <c r="E18" s="132"/>
    </row>
    <row r="19" spans="1:5" ht="15" customHeight="1" x14ac:dyDescent="0.25">
      <c r="A19" s="132">
        <v>11</v>
      </c>
      <c r="B19" s="134" t="s">
        <v>9</v>
      </c>
      <c r="C19" s="4" t="s">
        <v>23</v>
      </c>
      <c r="D19" s="132">
        <v>0.45</v>
      </c>
      <c r="E19" s="132"/>
    </row>
    <row r="20" spans="1:5" ht="15" customHeight="1" x14ac:dyDescent="0.25">
      <c r="A20" s="132"/>
      <c r="B20" s="134"/>
      <c r="C20" s="4" t="s">
        <v>20</v>
      </c>
      <c r="D20" s="132"/>
      <c r="E20" s="132"/>
    </row>
    <row r="21" spans="1:5" ht="15" customHeight="1" x14ac:dyDescent="0.25">
      <c r="A21" s="132"/>
      <c r="B21" s="134"/>
      <c r="C21" s="4" t="s">
        <v>21</v>
      </c>
      <c r="D21" s="132"/>
      <c r="E21" s="132"/>
    </row>
    <row r="22" spans="1:5" ht="15" customHeight="1" x14ac:dyDescent="0.25">
      <c r="A22" s="132"/>
      <c r="B22" s="134"/>
      <c r="C22" s="4" t="s">
        <v>24</v>
      </c>
      <c r="D22" s="132"/>
      <c r="E22" s="132"/>
    </row>
    <row r="23" spans="1:5" ht="15" customHeight="1" x14ac:dyDescent="0.25">
      <c r="A23" s="132">
        <v>12</v>
      </c>
      <c r="B23" s="134" t="s">
        <v>7</v>
      </c>
      <c r="C23" s="4" t="s">
        <v>25</v>
      </c>
      <c r="D23" s="132">
        <v>5.26</v>
      </c>
      <c r="E23" s="132"/>
    </row>
    <row r="24" spans="1:5" ht="15" customHeight="1" x14ac:dyDescent="0.25">
      <c r="A24" s="132"/>
      <c r="B24" s="134"/>
      <c r="C24" s="4" t="s">
        <v>26</v>
      </c>
      <c r="D24" s="132"/>
      <c r="E24" s="132"/>
    </row>
    <row r="25" spans="1:5" ht="15" customHeight="1" x14ac:dyDescent="0.25">
      <c r="A25" s="132"/>
      <c r="B25" s="134"/>
      <c r="C25" s="4" t="s">
        <v>27</v>
      </c>
      <c r="D25" s="132"/>
      <c r="E25" s="132"/>
    </row>
    <row r="26" spans="1:5" ht="15" customHeight="1" x14ac:dyDescent="0.25">
      <c r="A26" s="132"/>
      <c r="B26" s="134"/>
      <c r="C26" s="4" t="s">
        <v>28</v>
      </c>
      <c r="D26" s="132"/>
      <c r="E26" s="132"/>
    </row>
    <row r="27" spans="1:5" ht="15" customHeight="1" x14ac:dyDescent="0.25">
      <c r="A27" s="132">
        <v>13</v>
      </c>
      <c r="B27" s="134" t="s">
        <v>7</v>
      </c>
      <c r="C27" s="4" t="s">
        <v>29</v>
      </c>
      <c r="D27" s="132">
        <v>3.19</v>
      </c>
      <c r="E27" s="132"/>
    </row>
    <row r="28" spans="1:5" ht="15" customHeight="1" x14ac:dyDescent="0.25">
      <c r="A28" s="132"/>
      <c r="B28" s="134"/>
      <c r="C28" s="4" t="s">
        <v>30</v>
      </c>
      <c r="D28" s="132"/>
      <c r="E28" s="132"/>
    </row>
    <row r="29" spans="1:5" ht="15" customHeight="1" x14ac:dyDescent="0.25">
      <c r="A29" s="132"/>
      <c r="B29" s="134"/>
      <c r="C29" s="4" t="s">
        <v>31</v>
      </c>
      <c r="D29" s="132"/>
      <c r="E29" s="132"/>
    </row>
    <row r="30" spans="1:5" ht="15" customHeight="1" x14ac:dyDescent="0.25">
      <c r="A30" s="132"/>
      <c r="B30" s="134"/>
      <c r="C30" s="4" t="s">
        <v>32</v>
      </c>
      <c r="D30" s="132"/>
      <c r="E30" s="132"/>
    </row>
    <row r="31" spans="1:5" ht="15" customHeight="1" x14ac:dyDescent="0.25">
      <c r="A31" s="3">
        <v>14</v>
      </c>
      <c r="B31" s="80" t="s">
        <v>11</v>
      </c>
      <c r="C31" s="81" t="s">
        <v>466</v>
      </c>
      <c r="D31" s="82">
        <f>5189.8/10000</f>
        <v>0.51898</v>
      </c>
      <c r="E31" s="3"/>
    </row>
    <row r="32" spans="1:5" ht="15" customHeight="1" x14ac:dyDescent="0.25">
      <c r="A32" s="3">
        <v>15</v>
      </c>
      <c r="B32" s="80" t="s">
        <v>9</v>
      </c>
      <c r="C32" s="81" t="s">
        <v>467</v>
      </c>
      <c r="D32" s="82">
        <f>2272.1/10000</f>
        <v>0.22721</v>
      </c>
      <c r="E32" s="3"/>
    </row>
    <row r="33" spans="1:5" ht="15" customHeight="1" x14ac:dyDescent="0.25">
      <c r="A33" s="3">
        <v>16</v>
      </c>
      <c r="B33" s="80" t="s">
        <v>11</v>
      </c>
      <c r="C33" s="81" t="s">
        <v>466</v>
      </c>
      <c r="D33" s="82">
        <f>12062.8/10000</f>
        <v>1.20628</v>
      </c>
      <c r="E33" s="3"/>
    </row>
    <row r="34" spans="1:5" ht="15" customHeight="1" x14ac:dyDescent="0.25">
      <c r="A34" s="3">
        <v>17</v>
      </c>
      <c r="B34" s="80" t="s">
        <v>7</v>
      </c>
      <c r="C34" s="81" t="s">
        <v>468</v>
      </c>
      <c r="D34" s="82">
        <f>3594.7/10000</f>
        <v>0.35946999999999996</v>
      </c>
      <c r="E34" s="3"/>
    </row>
    <row r="35" spans="1:5" ht="15" customHeight="1" x14ac:dyDescent="0.25">
      <c r="A35" s="3">
        <v>18</v>
      </c>
      <c r="B35" s="80" t="s">
        <v>465</v>
      </c>
      <c r="C35" s="81" t="s">
        <v>467</v>
      </c>
      <c r="D35" s="82">
        <v>0.4</v>
      </c>
      <c r="E35" s="3"/>
    </row>
    <row r="36" spans="1:5" ht="15" customHeight="1" x14ac:dyDescent="0.25">
      <c r="A36" s="2" t="s">
        <v>33</v>
      </c>
      <c r="B36" s="136" t="s">
        <v>34</v>
      </c>
      <c r="C36" s="136"/>
      <c r="D36" s="77">
        <f>SUM(D37:D54)</f>
        <v>916.29799000000003</v>
      </c>
      <c r="E36" s="2"/>
    </row>
    <row r="37" spans="1:5" ht="15" customHeight="1" x14ac:dyDescent="0.25">
      <c r="A37" s="132">
        <v>1</v>
      </c>
      <c r="B37" s="132" t="s">
        <v>35</v>
      </c>
      <c r="C37" s="4" t="s">
        <v>36</v>
      </c>
      <c r="D37" s="137">
        <v>270</v>
      </c>
      <c r="E37" s="132"/>
    </row>
    <row r="38" spans="1:5" ht="15" customHeight="1" x14ac:dyDescent="0.25">
      <c r="A38" s="132"/>
      <c r="B38" s="132"/>
      <c r="C38" s="4" t="s">
        <v>37</v>
      </c>
      <c r="D38" s="137"/>
      <c r="E38" s="132"/>
    </row>
    <row r="39" spans="1:5" ht="15" customHeight="1" x14ac:dyDescent="0.25">
      <c r="A39" s="132"/>
      <c r="B39" s="132"/>
      <c r="C39" s="4" t="s">
        <v>38</v>
      </c>
      <c r="D39" s="137"/>
      <c r="E39" s="132"/>
    </row>
    <row r="40" spans="1:5" ht="15" customHeight="1" x14ac:dyDescent="0.25">
      <c r="A40" s="132"/>
      <c r="B40" s="132"/>
      <c r="C40" s="4" t="s">
        <v>38</v>
      </c>
      <c r="D40" s="137"/>
      <c r="E40" s="132"/>
    </row>
    <row r="41" spans="1:5" ht="15" customHeight="1" x14ac:dyDescent="0.25">
      <c r="A41" s="132"/>
      <c r="B41" s="132"/>
      <c r="C41" s="4" t="s">
        <v>39</v>
      </c>
      <c r="D41" s="137"/>
      <c r="E41" s="132"/>
    </row>
    <row r="42" spans="1:5" ht="15" customHeight="1" x14ac:dyDescent="0.25">
      <c r="A42" s="132">
        <v>2</v>
      </c>
      <c r="B42" s="132" t="s">
        <v>35</v>
      </c>
      <c r="C42" s="4" t="s">
        <v>40</v>
      </c>
      <c r="D42" s="137">
        <v>249</v>
      </c>
      <c r="E42" s="132"/>
    </row>
    <row r="43" spans="1:5" ht="15" customHeight="1" x14ac:dyDescent="0.25">
      <c r="A43" s="132"/>
      <c r="B43" s="132"/>
      <c r="C43" s="4" t="s">
        <v>41</v>
      </c>
      <c r="D43" s="137"/>
      <c r="E43" s="132"/>
    </row>
    <row r="44" spans="1:5" ht="15" customHeight="1" x14ac:dyDescent="0.25">
      <c r="A44" s="132"/>
      <c r="B44" s="132"/>
      <c r="C44" s="4" t="s">
        <v>42</v>
      </c>
      <c r="D44" s="137"/>
      <c r="E44" s="132"/>
    </row>
    <row r="45" spans="1:5" ht="15" customHeight="1" x14ac:dyDescent="0.25">
      <c r="A45" s="132"/>
      <c r="B45" s="132"/>
      <c r="C45" s="4" t="s">
        <v>43</v>
      </c>
      <c r="D45" s="137"/>
      <c r="E45" s="132"/>
    </row>
    <row r="46" spans="1:5" ht="15" customHeight="1" x14ac:dyDescent="0.25">
      <c r="A46" s="132"/>
      <c r="B46" s="132"/>
      <c r="C46" s="4" t="s">
        <v>39</v>
      </c>
      <c r="D46" s="137"/>
      <c r="E46" s="132"/>
    </row>
    <row r="47" spans="1:5" ht="15" customHeight="1" x14ac:dyDescent="0.25">
      <c r="A47" s="132">
        <v>3</v>
      </c>
      <c r="B47" s="132" t="s">
        <v>44</v>
      </c>
      <c r="C47" s="4" t="s">
        <v>45</v>
      </c>
      <c r="D47" s="137">
        <v>300</v>
      </c>
      <c r="E47" s="132"/>
    </row>
    <row r="48" spans="1:5" ht="15" customHeight="1" x14ac:dyDescent="0.25">
      <c r="A48" s="132"/>
      <c r="B48" s="132"/>
      <c r="C48" s="4" t="s">
        <v>46</v>
      </c>
      <c r="D48" s="137"/>
      <c r="E48" s="132"/>
    </row>
    <row r="49" spans="1:5" ht="15" customHeight="1" x14ac:dyDescent="0.25">
      <c r="A49" s="132"/>
      <c r="B49" s="132"/>
      <c r="C49" s="4" t="s">
        <v>47</v>
      </c>
      <c r="D49" s="137"/>
      <c r="E49" s="132"/>
    </row>
    <row r="50" spans="1:5" ht="15" customHeight="1" x14ac:dyDescent="0.25">
      <c r="A50" s="132"/>
      <c r="B50" s="132"/>
      <c r="C50" s="4" t="s">
        <v>48</v>
      </c>
      <c r="D50" s="137"/>
      <c r="E50" s="132"/>
    </row>
    <row r="51" spans="1:5" ht="15" customHeight="1" x14ac:dyDescent="0.25">
      <c r="A51" s="132"/>
      <c r="B51" s="132"/>
      <c r="C51" s="4" t="s">
        <v>49</v>
      </c>
      <c r="D51" s="137"/>
      <c r="E51" s="132"/>
    </row>
    <row r="52" spans="1:5" ht="31.5" x14ac:dyDescent="0.25">
      <c r="A52" s="3">
        <v>4</v>
      </c>
      <c r="B52" s="80" t="s">
        <v>361</v>
      </c>
      <c r="C52" s="9" t="s">
        <v>50</v>
      </c>
      <c r="D52" s="127">
        <v>89</v>
      </c>
      <c r="E52" s="8"/>
    </row>
    <row r="53" spans="1:5" ht="15.75" x14ac:dyDescent="0.25">
      <c r="A53" s="3">
        <v>5</v>
      </c>
      <c r="B53" s="80" t="s">
        <v>35</v>
      </c>
      <c r="C53" s="81" t="s">
        <v>469</v>
      </c>
      <c r="D53" s="82">
        <f>9620.2/10000</f>
        <v>0.9620200000000001</v>
      </c>
      <c r="E53" s="8"/>
    </row>
    <row r="54" spans="1:5" ht="15.75" x14ac:dyDescent="0.25">
      <c r="A54" s="3">
        <v>6</v>
      </c>
      <c r="B54" s="80" t="s">
        <v>35</v>
      </c>
      <c r="C54" s="81" t="s">
        <v>363</v>
      </c>
      <c r="D54" s="82">
        <f>73359.7/10000</f>
        <v>7.3359699999999997</v>
      </c>
      <c r="E54" s="8"/>
    </row>
    <row r="55" spans="1:5" ht="15" customHeight="1" x14ac:dyDescent="0.25">
      <c r="A55" s="2" t="s">
        <v>51</v>
      </c>
      <c r="B55" s="136" t="s">
        <v>52</v>
      </c>
      <c r="C55" s="136"/>
      <c r="D55" s="77">
        <f>SUM(D56:D75)</f>
        <v>964.11399800000004</v>
      </c>
      <c r="E55" s="2"/>
    </row>
    <row r="56" spans="1:5" ht="31.5" x14ac:dyDescent="0.25">
      <c r="A56" s="3">
        <v>1</v>
      </c>
      <c r="B56" s="3" t="s">
        <v>53</v>
      </c>
      <c r="C56" s="4" t="s">
        <v>54</v>
      </c>
      <c r="D56" s="75">
        <v>100</v>
      </c>
      <c r="E56" s="3"/>
    </row>
    <row r="57" spans="1:5" ht="47.25" x14ac:dyDescent="0.25">
      <c r="A57" s="3">
        <v>2</v>
      </c>
      <c r="B57" s="3" t="s">
        <v>55</v>
      </c>
      <c r="C57" s="4" t="s">
        <v>54</v>
      </c>
      <c r="D57" s="75">
        <v>200</v>
      </c>
      <c r="E57" s="3"/>
    </row>
    <row r="58" spans="1:5" ht="31.5" x14ac:dyDescent="0.25">
      <c r="A58" s="73">
        <v>3</v>
      </c>
      <c r="B58" s="73" t="s">
        <v>56</v>
      </c>
      <c r="C58" s="79" t="s">
        <v>54</v>
      </c>
      <c r="D58" s="73">
        <v>100.4</v>
      </c>
      <c r="E58" s="3"/>
    </row>
    <row r="59" spans="1:5" ht="47.25" x14ac:dyDescent="0.25">
      <c r="A59" s="73">
        <v>4</v>
      </c>
      <c r="B59" s="73" t="s">
        <v>277</v>
      </c>
      <c r="C59" s="79" t="s">
        <v>458</v>
      </c>
      <c r="D59" s="73">
        <v>54.8</v>
      </c>
      <c r="E59" s="3"/>
    </row>
    <row r="60" spans="1:5" ht="31.5" x14ac:dyDescent="0.25">
      <c r="A60" s="73">
        <v>5</v>
      </c>
      <c r="B60" s="73" t="s">
        <v>57</v>
      </c>
      <c r="C60" s="79" t="s">
        <v>54</v>
      </c>
      <c r="D60" s="73">
        <v>42.2</v>
      </c>
      <c r="E60" s="3"/>
    </row>
    <row r="61" spans="1:5" ht="15.75" x14ac:dyDescent="0.25">
      <c r="A61" s="3">
        <v>6</v>
      </c>
      <c r="B61" s="3" t="s">
        <v>56</v>
      </c>
      <c r="C61" s="4" t="s">
        <v>58</v>
      </c>
      <c r="D61" s="3">
        <v>88.5</v>
      </c>
      <c r="E61" s="5"/>
    </row>
    <row r="62" spans="1:5" ht="15.75" x14ac:dyDescent="0.25">
      <c r="A62" s="3">
        <v>7</v>
      </c>
      <c r="B62" s="3" t="s">
        <v>269</v>
      </c>
      <c r="C62" s="4" t="s">
        <v>59</v>
      </c>
      <c r="D62" s="3">
        <v>85.8</v>
      </c>
      <c r="E62" s="8"/>
    </row>
    <row r="63" spans="1:5" ht="15.75" x14ac:dyDescent="0.25">
      <c r="A63" s="3">
        <v>8</v>
      </c>
      <c r="B63" s="3" t="s">
        <v>53</v>
      </c>
      <c r="C63" s="4" t="s">
        <v>60</v>
      </c>
      <c r="D63" s="75">
        <v>33</v>
      </c>
      <c r="E63" s="8"/>
    </row>
    <row r="64" spans="1:5" ht="47.25" x14ac:dyDescent="0.25">
      <c r="A64" s="3">
        <v>9</v>
      </c>
      <c r="B64" s="3" t="s">
        <v>464</v>
      </c>
      <c r="C64" s="4" t="s">
        <v>61</v>
      </c>
      <c r="D64" s="3">
        <v>37.4</v>
      </c>
      <c r="E64" s="8"/>
    </row>
    <row r="65" spans="1:5" ht="15.75" x14ac:dyDescent="0.25">
      <c r="A65" s="3">
        <v>10</v>
      </c>
      <c r="B65" s="3" t="s">
        <v>53</v>
      </c>
      <c r="C65" s="4" t="s">
        <v>62</v>
      </c>
      <c r="D65" s="3">
        <v>48.7</v>
      </c>
      <c r="E65" s="8"/>
    </row>
    <row r="66" spans="1:5" ht="15.75" x14ac:dyDescent="0.25">
      <c r="A66" s="3">
        <v>11</v>
      </c>
      <c r="B66" s="3" t="s">
        <v>53</v>
      </c>
      <c r="C66" s="78" t="s">
        <v>63</v>
      </c>
      <c r="D66" s="73">
        <v>54.32</v>
      </c>
      <c r="E66" s="8"/>
    </row>
    <row r="67" spans="1:5" ht="15.75" x14ac:dyDescent="0.25">
      <c r="A67" s="3">
        <v>12</v>
      </c>
      <c r="B67" s="3" t="s">
        <v>56</v>
      </c>
      <c r="C67" s="9" t="s">
        <v>460</v>
      </c>
      <c r="D67" s="3">
        <v>12.4</v>
      </c>
      <c r="E67" s="8"/>
    </row>
    <row r="68" spans="1:5" ht="47.25" x14ac:dyDescent="0.25">
      <c r="A68" s="3">
        <v>13</v>
      </c>
      <c r="B68" s="3" t="s">
        <v>140</v>
      </c>
      <c r="C68" s="4" t="s">
        <v>459</v>
      </c>
      <c r="D68" s="3">
        <v>99.9</v>
      </c>
      <c r="E68" s="8"/>
    </row>
    <row r="69" spans="1:5" ht="15" customHeight="1" x14ac:dyDescent="0.25">
      <c r="A69" s="80">
        <v>14</v>
      </c>
      <c r="B69" s="80" t="s">
        <v>362</v>
      </c>
      <c r="C69" s="81" t="s">
        <v>470</v>
      </c>
      <c r="D69" s="82">
        <f>12636.5/10000</f>
        <v>1.2636499999999999</v>
      </c>
      <c r="E69" s="8"/>
    </row>
    <row r="70" spans="1:5" ht="31.5" x14ac:dyDescent="0.25">
      <c r="A70" s="80">
        <v>15</v>
      </c>
      <c r="B70" s="80" t="s">
        <v>57</v>
      </c>
      <c r="C70" s="81" t="s">
        <v>471</v>
      </c>
      <c r="D70" s="82">
        <f>10470.68/10000</f>
        <v>1.0470680000000001</v>
      </c>
      <c r="E70" s="8"/>
    </row>
    <row r="71" spans="1:5" ht="31.5" x14ac:dyDescent="0.25">
      <c r="A71" s="80">
        <v>16</v>
      </c>
      <c r="B71" s="80" t="s">
        <v>220</v>
      </c>
      <c r="C71" s="81" t="s">
        <v>472</v>
      </c>
      <c r="D71" s="82">
        <f>12604.8/10000</f>
        <v>1.2604799999999998</v>
      </c>
      <c r="E71" s="8"/>
    </row>
    <row r="72" spans="1:5" ht="15" customHeight="1" x14ac:dyDescent="0.25">
      <c r="A72" s="80">
        <v>17</v>
      </c>
      <c r="B72" s="80" t="s">
        <v>53</v>
      </c>
      <c r="C72" s="81" t="s">
        <v>473</v>
      </c>
      <c r="D72" s="82">
        <f>5000/10000</f>
        <v>0.5</v>
      </c>
      <c r="E72" s="8"/>
    </row>
    <row r="73" spans="1:5" ht="15" customHeight="1" x14ac:dyDescent="0.25">
      <c r="A73" s="80">
        <v>18</v>
      </c>
      <c r="B73" s="80" t="s">
        <v>266</v>
      </c>
      <c r="C73" s="81" t="s">
        <v>474</v>
      </c>
      <c r="D73" s="82">
        <f>6166.5/10000</f>
        <v>0.61665000000000003</v>
      </c>
      <c r="E73" s="8"/>
    </row>
    <row r="74" spans="1:5" ht="15" customHeight="1" x14ac:dyDescent="0.25">
      <c r="A74" s="80">
        <v>19</v>
      </c>
      <c r="B74" s="80" t="s">
        <v>56</v>
      </c>
      <c r="C74" s="81" t="s">
        <v>475</v>
      </c>
      <c r="D74" s="82">
        <f>10583.9/10000</f>
        <v>1.0583899999999999</v>
      </c>
      <c r="E74" s="8"/>
    </row>
    <row r="75" spans="1:5" ht="15" customHeight="1" x14ac:dyDescent="0.25">
      <c r="A75" s="80">
        <v>20</v>
      </c>
      <c r="B75" s="80" t="s">
        <v>56</v>
      </c>
      <c r="C75" s="81" t="s">
        <v>475</v>
      </c>
      <c r="D75" s="82">
        <f>9477.6/10000</f>
        <v>0.94776000000000005</v>
      </c>
      <c r="E75" s="8"/>
    </row>
    <row r="76" spans="1:5" ht="15.75" x14ac:dyDescent="0.25">
      <c r="A76" s="2" t="s">
        <v>64</v>
      </c>
      <c r="B76" s="136" t="s">
        <v>65</v>
      </c>
      <c r="C76" s="136"/>
      <c r="D76" s="7">
        <f>SUM(D77:D95)</f>
        <v>1361.1850029999996</v>
      </c>
      <c r="E76" s="2"/>
    </row>
    <row r="77" spans="1:5" ht="31.5" x14ac:dyDescent="0.25">
      <c r="A77" s="3">
        <v>1</v>
      </c>
      <c r="B77" s="3" t="s">
        <v>66</v>
      </c>
      <c r="C77" s="4" t="s">
        <v>67</v>
      </c>
      <c r="D77" s="6">
        <v>10.19</v>
      </c>
      <c r="E77" s="6"/>
    </row>
    <row r="78" spans="1:5" ht="31.5" x14ac:dyDescent="0.25">
      <c r="A78" s="3">
        <v>2</v>
      </c>
      <c r="B78" s="3" t="s">
        <v>66</v>
      </c>
      <c r="C78" s="4" t="s">
        <v>68</v>
      </c>
      <c r="D78" s="6">
        <v>14.52</v>
      </c>
      <c r="E78" s="6"/>
    </row>
    <row r="79" spans="1:5" ht="31.5" x14ac:dyDescent="0.25">
      <c r="A79" s="3">
        <v>3</v>
      </c>
      <c r="B79" s="3" t="s">
        <v>66</v>
      </c>
      <c r="C79" s="4" t="s">
        <v>69</v>
      </c>
      <c r="D79" s="6">
        <v>3.83</v>
      </c>
      <c r="E79" s="6"/>
    </row>
    <row r="80" spans="1:5" ht="31.5" x14ac:dyDescent="0.25">
      <c r="A80" s="3">
        <v>4</v>
      </c>
      <c r="B80" s="3" t="s">
        <v>66</v>
      </c>
      <c r="C80" s="4" t="s">
        <v>70</v>
      </c>
      <c r="D80" s="76">
        <v>4</v>
      </c>
      <c r="E80" s="6"/>
    </row>
    <row r="81" spans="1:5" ht="31.5" x14ac:dyDescent="0.25">
      <c r="A81" s="3">
        <v>5</v>
      </c>
      <c r="B81" s="3" t="s">
        <v>66</v>
      </c>
      <c r="C81" s="4" t="s">
        <v>71</v>
      </c>
      <c r="D81" s="6">
        <v>1.1200000000000001</v>
      </c>
      <c r="E81" s="6"/>
    </row>
    <row r="82" spans="1:5" ht="31.5" x14ac:dyDescent="0.25">
      <c r="A82" s="3">
        <v>6</v>
      </c>
      <c r="B82" s="3" t="s">
        <v>66</v>
      </c>
      <c r="C82" s="4" t="s">
        <v>72</v>
      </c>
      <c r="D82" s="76">
        <v>300</v>
      </c>
      <c r="E82" s="6"/>
    </row>
    <row r="83" spans="1:5" ht="31.5" x14ac:dyDescent="0.25">
      <c r="A83" s="3">
        <v>7</v>
      </c>
      <c r="B83" s="3" t="s">
        <v>73</v>
      </c>
      <c r="C83" s="138" t="s">
        <v>74</v>
      </c>
      <c r="D83" s="76">
        <v>255</v>
      </c>
      <c r="E83" s="6"/>
    </row>
    <row r="84" spans="1:5" ht="31.5" x14ac:dyDescent="0.25">
      <c r="A84" s="3">
        <v>8</v>
      </c>
      <c r="B84" s="3" t="s">
        <v>73</v>
      </c>
      <c r="C84" s="138"/>
      <c r="D84" s="76">
        <v>245</v>
      </c>
      <c r="E84" s="6"/>
    </row>
    <row r="85" spans="1:5" ht="47.25" x14ac:dyDescent="0.25">
      <c r="A85" s="3">
        <v>9</v>
      </c>
      <c r="B85" s="3" t="s">
        <v>75</v>
      </c>
      <c r="C85" s="4" t="s">
        <v>76</v>
      </c>
      <c r="D85" s="6">
        <v>41.75</v>
      </c>
      <c r="E85" s="6"/>
    </row>
    <row r="86" spans="1:5" ht="47.25" x14ac:dyDescent="0.25">
      <c r="A86" s="3">
        <v>10</v>
      </c>
      <c r="B86" s="3" t="s">
        <v>75</v>
      </c>
      <c r="C86" s="4" t="s">
        <v>77</v>
      </c>
      <c r="D86" s="6">
        <v>21.56</v>
      </c>
      <c r="E86" s="6"/>
    </row>
    <row r="87" spans="1:5" ht="31.5" x14ac:dyDescent="0.25">
      <c r="A87" s="3">
        <v>11</v>
      </c>
      <c r="B87" s="3" t="s">
        <v>66</v>
      </c>
      <c r="C87" s="4" t="s">
        <v>78</v>
      </c>
      <c r="D87" s="76">
        <v>100</v>
      </c>
      <c r="E87" s="6"/>
    </row>
    <row r="88" spans="1:5" ht="31.5" x14ac:dyDescent="0.25">
      <c r="A88" s="3">
        <v>12</v>
      </c>
      <c r="B88" s="5"/>
      <c r="C88" s="4" t="s">
        <v>79</v>
      </c>
      <c r="D88" s="76">
        <v>260</v>
      </c>
      <c r="E88" s="6"/>
    </row>
    <row r="89" spans="1:5" ht="31.5" x14ac:dyDescent="0.25">
      <c r="A89" s="3"/>
      <c r="B89" s="3" t="s">
        <v>75</v>
      </c>
      <c r="C89" s="4" t="s">
        <v>462</v>
      </c>
      <c r="D89" s="76">
        <v>50</v>
      </c>
      <c r="E89" s="6"/>
    </row>
    <row r="90" spans="1:5" ht="31.5" x14ac:dyDescent="0.25">
      <c r="A90" s="3"/>
      <c r="B90" s="3" t="s">
        <v>73</v>
      </c>
      <c r="C90" s="4" t="s">
        <v>463</v>
      </c>
      <c r="D90" s="76">
        <v>20</v>
      </c>
      <c r="E90" s="6"/>
    </row>
    <row r="91" spans="1:5" ht="31.5" x14ac:dyDescent="0.25">
      <c r="A91" s="3">
        <v>13</v>
      </c>
      <c r="B91" s="3" t="s">
        <v>66</v>
      </c>
      <c r="C91" s="4" t="s">
        <v>364</v>
      </c>
      <c r="D91" s="76">
        <f>40623.5/10000</f>
        <v>4.0623500000000003</v>
      </c>
      <c r="E91" s="6"/>
    </row>
    <row r="92" spans="1:5" ht="31.5" x14ac:dyDescent="0.25">
      <c r="A92" s="3">
        <v>14</v>
      </c>
      <c r="B92" s="3" t="s">
        <v>66</v>
      </c>
      <c r="C92" s="4" t="s">
        <v>365</v>
      </c>
      <c r="D92" s="76">
        <f>40035.7/10000</f>
        <v>4.0035699999999999</v>
      </c>
      <c r="E92" s="6"/>
    </row>
    <row r="93" spans="1:5" ht="31.5" x14ac:dyDescent="0.25">
      <c r="A93" s="3">
        <v>15</v>
      </c>
      <c r="B93" s="3" t="s">
        <v>66</v>
      </c>
      <c r="C93" s="4" t="s">
        <v>366</v>
      </c>
      <c r="D93" s="76">
        <f>13680/10000</f>
        <v>1.3680000000000001</v>
      </c>
      <c r="E93" s="6"/>
    </row>
    <row r="94" spans="1:5" ht="31.5" x14ac:dyDescent="0.25">
      <c r="A94" s="3">
        <v>16</v>
      </c>
      <c r="B94" s="3" t="s">
        <v>66</v>
      </c>
      <c r="C94" s="4" t="s">
        <v>367</v>
      </c>
      <c r="D94" s="76">
        <f>32162.7/10000</f>
        <v>3.2162700000000002</v>
      </c>
      <c r="E94" s="6"/>
    </row>
    <row r="95" spans="1:5" ht="31.5" x14ac:dyDescent="0.25">
      <c r="A95" s="3">
        <v>17</v>
      </c>
      <c r="B95" s="3" t="s">
        <v>75</v>
      </c>
      <c r="C95" s="4" t="s">
        <v>368</v>
      </c>
      <c r="D95" s="76">
        <f>215648.13/10000</f>
        <v>21.564813000000001</v>
      </c>
      <c r="E95" s="6"/>
    </row>
    <row r="96" spans="1:5" ht="15.75" x14ac:dyDescent="0.25">
      <c r="A96" s="2" t="s">
        <v>81</v>
      </c>
      <c r="B96" s="136" t="s">
        <v>82</v>
      </c>
      <c r="C96" s="136"/>
      <c r="D96" s="2">
        <f>SUM(D97:D106)</f>
        <v>954.70783499999993</v>
      </c>
      <c r="E96" s="2"/>
    </row>
    <row r="97" spans="1:5" ht="31.5" x14ac:dyDescent="0.25">
      <c r="A97" s="3">
        <v>1</v>
      </c>
      <c r="B97" s="3" t="s">
        <v>83</v>
      </c>
      <c r="C97" s="4" t="s">
        <v>84</v>
      </c>
      <c r="D97" s="75">
        <v>2</v>
      </c>
      <c r="E97" s="3"/>
    </row>
    <row r="98" spans="1:5" ht="47.25" x14ac:dyDescent="0.25">
      <c r="A98" s="3">
        <v>2</v>
      </c>
      <c r="B98" s="3" t="s">
        <v>83</v>
      </c>
      <c r="C98" s="4" t="s">
        <v>85</v>
      </c>
      <c r="D98" s="75">
        <v>180</v>
      </c>
      <c r="E98" s="3"/>
    </row>
    <row r="99" spans="1:5" ht="47.25" x14ac:dyDescent="0.25">
      <c r="A99" s="3">
        <v>3</v>
      </c>
      <c r="B99" s="3" t="s">
        <v>86</v>
      </c>
      <c r="C99" s="4" t="s">
        <v>142</v>
      </c>
      <c r="D99" s="75">
        <v>100</v>
      </c>
      <c r="E99" s="3"/>
    </row>
    <row r="100" spans="1:5" ht="47.25" x14ac:dyDescent="0.25">
      <c r="A100" s="3">
        <v>4</v>
      </c>
      <c r="B100" s="3" t="s">
        <v>87</v>
      </c>
      <c r="C100" s="4" t="s">
        <v>143</v>
      </c>
      <c r="D100" s="75">
        <v>120</v>
      </c>
      <c r="E100" s="3"/>
    </row>
    <row r="101" spans="1:5" ht="63" x14ac:dyDescent="0.25">
      <c r="A101" s="3">
        <v>5</v>
      </c>
      <c r="B101" s="3" t="s">
        <v>88</v>
      </c>
      <c r="C101" s="4" t="s">
        <v>144</v>
      </c>
      <c r="D101" s="75">
        <v>45</v>
      </c>
      <c r="E101" s="3"/>
    </row>
    <row r="102" spans="1:5" ht="31.5" x14ac:dyDescent="0.25">
      <c r="A102" s="3">
        <v>6</v>
      </c>
      <c r="B102" s="3" t="s">
        <v>86</v>
      </c>
      <c r="C102" s="4" t="s">
        <v>89</v>
      </c>
      <c r="D102" s="3">
        <v>1.8</v>
      </c>
      <c r="E102" s="3"/>
    </row>
    <row r="103" spans="1:5" ht="31.5" x14ac:dyDescent="0.25">
      <c r="A103" s="3">
        <v>7</v>
      </c>
      <c r="B103" s="11" t="s">
        <v>90</v>
      </c>
      <c r="C103" s="12" t="s">
        <v>91</v>
      </c>
      <c r="D103" s="11">
        <v>342.7</v>
      </c>
      <c r="E103" s="5"/>
    </row>
    <row r="104" spans="1:5" ht="31.5" x14ac:dyDescent="0.25">
      <c r="A104" s="3">
        <v>8</v>
      </c>
      <c r="B104" s="128" t="s">
        <v>83</v>
      </c>
      <c r="C104" s="129" t="s">
        <v>91</v>
      </c>
      <c r="D104" s="128">
        <v>153.4</v>
      </c>
      <c r="E104" s="5"/>
    </row>
    <row r="105" spans="1:5" ht="15.75" x14ac:dyDescent="0.25">
      <c r="A105" s="3">
        <v>9</v>
      </c>
      <c r="B105" s="3" t="s">
        <v>86</v>
      </c>
      <c r="C105" s="78" t="s">
        <v>369</v>
      </c>
      <c r="D105" s="84">
        <f>16585.6/10000</f>
        <v>1.6585599999999998</v>
      </c>
      <c r="E105" s="5"/>
    </row>
    <row r="106" spans="1:5" ht="31.5" x14ac:dyDescent="0.25">
      <c r="A106" s="3">
        <v>10</v>
      </c>
      <c r="B106" s="3" t="s">
        <v>370</v>
      </c>
      <c r="C106" s="78" t="s">
        <v>371</v>
      </c>
      <c r="D106" s="84">
        <f>81492.75/10000</f>
        <v>8.1492749999999994</v>
      </c>
      <c r="E106" s="5"/>
    </row>
    <row r="107" spans="1:5" ht="15.75" x14ac:dyDescent="0.25">
      <c r="A107" s="2" t="s">
        <v>92</v>
      </c>
      <c r="B107" s="136" t="s">
        <v>93</v>
      </c>
      <c r="C107" s="136"/>
      <c r="D107" s="77">
        <f>SUM(D108:D128)</f>
        <v>1661.2</v>
      </c>
      <c r="E107" s="2"/>
    </row>
    <row r="108" spans="1:5" ht="15.75" x14ac:dyDescent="0.25">
      <c r="A108" s="132">
        <v>1</v>
      </c>
      <c r="B108" s="132" t="s">
        <v>94</v>
      </c>
      <c r="C108" s="4" t="s">
        <v>95</v>
      </c>
      <c r="D108" s="75">
        <v>57</v>
      </c>
      <c r="E108" s="10"/>
    </row>
    <row r="109" spans="1:5" ht="15.75" x14ac:dyDescent="0.25">
      <c r="A109" s="132"/>
      <c r="B109" s="132"/>
      <c r="C109" s="4" t="s">
        <v>96</v>
      </c>
      <c r="D109" s="75">
        <v>30</v>
      </c>
      <c r="E109" s="10"/>
    </row>
    <row r="110" spans="1:5" ht="15.75" x14ac:dyDescent="0.25">
      <c r="A110" s="132"/>
      <c r="B110" s="132"/>
      <c r="C110" s="4" t="s">
        <v>97</v>
      </c>
      <c r="D110" s="75">
        <v>40</v>
      </c>
      <c r="E110" s="10"/>
    </row>
    <row r="111" spans="1:5" ht="15.75" x14ac:dyDescent="0.25">
      <c r="A111" s="132"/>
      <c r="B111" s="132"/>
      <c r="C111" s="4" t="s">
        <v>98</v>
      </c>
      <c r="D111" s="75">
        <v>40</v>
      </c>
      <c r="E111" s="4"/>
    </row>
    <row r="112" spans="1:5" ht="15.75" x14ac:dyDescent="0.25">
      <c r="A112" s="132">
        <v>2</v>
      </c>
      <c r="B112" s="132" t="s">
        <v>99</v>
      </c>
      <c r="C112" s="4" t="s">
        <v>100</v>
      </c>
      <c r="D112" s="3">
        <v>5.2</v>
      </c>
      <c r="E112" s="4"/>
    </row>
    <row r="113" spans="1:5" ht="15.75" x14ac:dyDescent="0.25">
      <c r="A113" s="132"/>
      <c r="B113" s="132"/>
      <c r="C113" s="4" t="s">
        <v>101</v>
      </c>
      <c r="D113" s="3">
        <v>6.8</v>
      </c>
      <c r="E113" s="4"/>
    </row>
    <row r="114" spans="1:5" ht="15.75" x14ac:dyDescent="0.25">
      <c r="A114" s="132">
        <v>3</v>
      </c>
      <c r="B114" s="132" t="s">
        <v>102</v>
      </c>
      <c r="C114" s="4" t="s">
        <v>100</v>
      </c>
      <c r="D114" s="3">
        <v>4.3</v>
      </c>
      <c r="E114" s="4"/>
    </row>
    <row r="115" spans="1:5" ht="15.75" x14ac:dyDescent="0.25">
      <c r="A115" s="132"/>
      <c r="B115" s="132"/>
      <c r="C115" s="4" t="s">
        <v>101</v>
      </c>
      <c r="D115" s="3">
        <v>7.3</v>
      </c>
      <c r="E115" s="4"/>
    </row>
    <row r="116" spans="1:5" ht="15.75" x14ac:dyDescent="0.25">
      <c r="A116" s="3">
        <v>4</v>
      </c>
      <c r="B116" s="3" t="s">
        <v>103</v>
      </c>
      <c r="C116" s="4" t="s">
        <v>104</v>
      </c>
      <c r="D116" s="3">
        <v>14.8</v>
      </c>
      <c r="E116" s="4"/>
    </row>
    <row r="117" spans="1:5" ht="15.75" x14ac:dyDescent="0.25">
      <c r="A117" s="3">
        <v>5</v>
      </c>
      <c r="B117" s="3" t="s">
        <v>105</v>
      </c>
      <c r="C117" s="4" t="s">
        <v>106</v>
      </c>
      <c r="D117" s="3">
        <v>16.5</v>
      </c>
      <c r="E117" s="4"/>
    </row>
    <row r="118" spans="1:5" ht="15.75" x14ac:dyDescent="0.25">
      <c r="A118" s="132">
        <v>6</v>
      </c>
      <c r="B118" s="132" t="s">
        <v>107</v>
      </c>
      <c r="C118" s="4" t="s">
        <v>108</v>
      </c>
      <c r="D118" s="3">
        <v>2.7</v>
      </c>
      <c r="E118" s="4"/>
    </row>
    <row r="119" spans="1:5" ht="15.75" x14ac:dyDescent="0.25">
      <c r="A119" s="132"/>
      <c r="B119" s="132"/>
      <c r="C119" s="4" t="s">
        <v>109</v>
      </c>
      <c r="D119" s="75">
        <v>10</v>
      </c>
      <c r="E119" s="4"/>
    </row>
    <row r="120" spans="1:5" ht="15.75" x14ac:dyDescent="0.25">
      <c r="A120" s="3">
        <v>7</v>
      </c>
      <c r="B120" s="3" t="s">
        <v>110</v>
      </c>
      <c r="C120" s="4" t="s">
        <v>111</v>
      </c>
      <c r="D120" s="3">
        <v>14.3</v>
      </c>
      <c r="E120" s="4"/>
    </row>
    <row r="121" spans="1:5" ht="15.75" x14ac:dyDescent="0.25">
      <c r="A121" s="3">
        <v>8</v>
      </c>
      <c r="B121" s="3" t="s">
        <v>112</v>
      </c>
      <c r="C121" s="4" t="s">
        <v>113</v>
      </c>
      <c r="D121" s="3">
        <v>31.5</v>
      </c>
      <c r="E121" s="4"/>
    </row>
    <row r="122" spans="1:5" ht="15.75" x14ac:dyDescent="0.25">
      <c r="A122" s="3">
        <v>9</v>
      </c>
      <c r="B122" s="3" t="s">
        <v>114</v>
      </c>
      <c r="C122" s="4" t="s">
        <v>111</v>
      </c>
      <c r="D122" s="3">
        <v>15.7</v>
      </c>
      <c r="E122" s="4"/>
    </row>
    <row r="123" spans="1:5" ht="15.75" x14ac:dyDescent="0.25">
      <c r="A123" s="132">
        <v>10</v>
      </c>
      <c r="B123" s="132" t="s">
        <v>115</v>
      </c>
      <c r="C123" s="4" t="s">
        <v>116</v>
      </c>
      <c r="D123" s="3">
        <v>9.3000000000000007</v>
      </c>
      <c r="E123" s="4"/>
    </row>
    <row r="124" spans="1:5" ht="15.75" x14ac:dyDescent="0.25">
      <c r="A124" s="132"/>
      <c r="B124" s="132"/>
      <c r="C124" s="4" t="s">
        <v>117</v>
      </c>
      <c r="D124" s="3">
        <v>6.6</v>
      </c>
      <c r="E124" s="4"/>
    </row>
    <row r="125" spans="1:5" ht="15.75" x14ac:dyDescent="0.25">
      <c r="A125" s="3">
        <v>11</v>
      </c>
      <c r="B125" s="3" t="s">
        <v>118</v>
      </c>
      <c r="C125" s="9" t="s">
        <v>119</v>
      </c>
      <c r="D125" s="76">
        <v>27</v>
      </c>
      <c r="E125" s="135"/>
    </row>
    <row r="126" spans="1:5" ht="15.75" x14ac:dyDescent="0.25">
      <c r="A126" s="3">
        <v>12</v>
      </c>
      <c r="B126" s="3" t="s">
        <v>120</v>
      </c>
      <c r="C126" s="9" t="s">
        <v>121</v>
      </c>
      <c r="D126" s="6">
        <v>9.1999999999999993</v>
      </c>
      <c r="E126" s="135"/>
    </row>
    <row r="127" spans="1:5" ht="15.75" x14ac:dyDescent="0.25">
      <c r="A127" s="3">
        <v>13</v>
      </c>
      <c r="B127" s="3" t="s">
        <v>114</v>
      </c>
      <c r="C127" s="9" t="s">
        <v>122</v>
      </c>
      <c r="D127" s="74">
        <v>1263</v>
      </c>
      <c r="E127" s="135"/>
    </row>
    <row r="128" spans="1:5" ht="15.75" x14ac:dyDescent="0.25">
      <c r="A128" s="3">
        <v>14</v>
      </c>
      <c r="B128" s="3" t="s">
        <v>94</v>
      </c>
      <c r="C128" s="9" t="s">
        <v>123</v>
      </c>
      <c r="D128" s="76">
        <v>50</v>
      </c>
      <c r="E128" s="135"/>
    </row>
    <row r="129" spans="1:5" ht="15.75" x14ac:dyDescent="0.25">
      <c r="A129" s="2" t="s">
        <v>124</v>
      </c>
      <c r="B129" s="136" t="s">
        <v>125</v>
      </c>
      <c r="C129" s="136"/>
      <c r="D129" s="2">
        <f>SUM(D130:D133)</f>
        <v>204.9</v>
      </c>
      <c r="E129" s="2"/>
    </row>
    <row r="130" spans="1:5" ht="31.5" x14ac:dyDescent="0.25">
      <c r="A130" s="3">
        <v>1</v>
      </c>
      <c r="B130" s="3" t="s">
        <v>126</v>
      </c>
      <c r="C130" s="4" t="s">
        <v>127</v>
      </c>
      <c r="D130" s="3">
        <v>12.4</v>
      </c>
      <c r="E130" s="3"/>
    </row>
    <row r="131" spans="1:5" ht="31.5" x14ac:dyDescent="0.25">
      <c r="A131" s="132">
        <v>2</v>
      </c>
      <c r="B131" s="132" t="s">
        <v>128</v>
      </c>
      <c r="C131" s="4" t="s">
        <v>129</v>
      </c>
      <c r="D131" s="3" t="s">
        <v>130</v>
      </c>
      <c r="E131" s="3"/>
    </row>
    <row r="132" spans="1:5" ht="15.75" x14ac:dyDescent="0.25">
      <c r="A132" s="132"/>
      <c r="B132" s="132"/>
      <c r="C132" s="4" t="s">
        <v>131</v>
      </c>
      <c r="D132" s="75">
        <v>140</v>
      </c>
      <c r="E132" s="5"/>
    </row>
    <row r="133" spans="1:5" ht="15.75" x14ac:dyDescent="0.25">
      <c r="A133" s="6">
        <v>3</v>
      </c>
      <c r="B133" s="8"/>
      <c r="C133" s="9" t="s">
        <v>476</v>
      </c>
      <c r="D133" s="75">
        <v>52.5</v>
      </c>
      <c r="E133" s="8"/>
    </row>
    <row r="134" spans="1:5" ht="15.75" x14ac:dyDescent="0.25">
      <c r="A134" s="6">
        <v>4</v>
      </c>
      <c r="B134" s="4" t="s">
        <v>377</v>
      </c>
      <c r="C134" s="4" t="s">
        <v>376</v>
      </c>
      <c r="D134" s="75">
        <f>86140/10000</f>
        <v>8.6140000000000008</v>
      </c>
      <c r="E134" s="8"/>
    </row>
    <row r="135" spans="1:5" ht="15.75" x14ac:dyDescent="0.25">
      <c r="A135" s="6">
        <v>5</v>
      </c>
      <c r="B135" s="4" t="s">
        <v>128</v>
      </c>
      <c r="C135" s="4" t="s">
        <v>372</v>
      </c>
      <c r="D135" s="75">
        <f>51103.3/10000</f>
        <v>5.1103300000000003</v>
      </c>
      <c r="E135" s="8"/>
    </row>
    <row r="136" spans="1:5" ht="15.75" x14ac:dyDescent="0.25">
      <c r="A136" s="6">
        <v>6</v>
      </c>
      <c r="B136" s="4" t="s">
        <v>128</v>
      </c>
      <c r="C136" s="4" t="s">
        <v>373</v>
      </c>
      <c r="D136" s="75">
        <f>107694.3/10000</f>
        <v>10.76943</v>
      </c>
      <c r="E136" s="8"/>
    </row>
    <row r="137" spans="1:5" ht="15.75" x14ac:dyDescent="0.25">
      <c r="A137" s="6">
        <v>7</v>
      </c>
      <c r="B137" s="4" t="s">
        <v>375</v>
      </c>
      <c r="C137" s="4" t="s">
        <v>374</v>
      </c>
      <c r="D137" s="75">
        <f>105182.7/10000</f>
        <v>10.518269999999999</v>
      </c>
      <c r="E137" s="8"/>
    </row>
    <row r="138" spans="1:5" ht="15.75" x14ac:dyDescent="0.25">
      <c r="A138" s="2" t="s">
        <v>132</v>
      </c>
      <c r="B138" s="136" t="s">
        <v>133</v>
      </c>
      <c r="C138" s="136"/>
      <c r="D138" s="7">
        <f>SUM(D139:D163)</f>
        <v>1365.5</v>
      </c>
      <c r="E138" s="2"/>
    </row>
    <row r="139" spans="1:5" ht="31.5" x14ac:dyDescent="0.25">
      <c r="A139" s="3">
        <v>1</v>
      </c>
      <c r="B139" s="6" t="s">
        <v>322</v>
      </c>
      <c r="C139" s="4" t="s">
        <v>323</v>
      </c>
      <c r="D139" s="73">
        <v>300</v>
      </c>
      <c r="E139" s="3"/>
    </row>
    <row r="140" spans="1:5" ht="47.25" x14ac:dyDescent="0.25">
      <c r="A140" s="3">
        <v>2</v>
      </c>
      <c r="B140" s="3" t="s">
        <v>325</v>
      </c>
      <c r="C140" s="4" t="s">
        <v>324</v>
      </c>
      <c r="D140" s="73" t="s">
        <v>461</v>
      </c>
      <c r="E140" s="5"/>
    </row>
    <row r="141" spans="1:5" ht="31.5" x14ac:dyDescent="0.25">
      <c r="A141" s="3">
        <v>3</v>
      </c>
      <c r="B141" s="3" t="s">
        <v>326</v>
      </c>
      <c r="C141" s="4" t="s">
        <v>327</v>
      </c>
      <c r="D141" s="73">
        <v>80.2</v>
      </c>
      <c r="E141" s="8"/>
    </row>
    <row r="142" spans="1:5" ht="31.5" x14ac:dyDescent="0.25">
      <c r="A142" s="3">
        <v>4</v>
      </c>
      <c r="B142" s="3" t="s">
        <v>326</v>
      </c>
      <c r="C142" s="4" t="s">
        <v>328</v>
      </c>
      <c r="D142" s="73">
        <v>108</v>
      </c>
      <c r="E142" s="8"/>
    </row>
    <row r="143" spans="1:5" ht="31.5" x14ac:dyDescent="0.25">
      <c r="A143" s="3">
        <v>5</v>
      </c>
      <c r="B143" s="3" t="s">
        <v>326</v>
      </c>
      <c r="C143" s="4" t="s">
        <v>329</v>
      </c>
      <c r="D143" s="73">
        <v>68.2</v>
      </c>
      <c r="E143" s="8"/>
    </row>
    <row r="144" spans="1:5" ht="31.5" x14ac:dyDescent="0.25">
      <c r="A144" s="3">
        <v>6</v>
      </c>
      <c r="B144" s="3" t="s">
        <v>326</v>
      </c>
      <c r="C144" s="4" t="s">
        <v>330</v>
      </c>
      <c r="D144" s="73">
        <v>91.4</v>
      </c>
      <c r="E144" s="8"/>
    </row>
    <row r="145" spans="1:5" ht="31.5" x14ac:dyDescent="0.25">
      <c r="A145" s="3">
        <v>7</v>
      </c>
      <c r="B145" s="3" t="s">
        <v>326</v>
      </c>
      <c r="C145" s="4" t="s">
        <v>331</v>
      </c>
      <c r="D145" s="73">
        <v>80.400000000000006</v>
      </c>
      <c r="E145" s="8"/>
    </row>
    <row r="146" spans="1:5" ht="31.5" x14ac:dyDescent="0.25">
      <c r="A146" s="3">
        <v>8</v>
      </c>
      <c r="B146" s="3" t="s">
        <v>326</v>
      </c>
      <c r="C146" s="4" t="s">
        <v>332</v>
      </c>
      <c r="D146" s="73">
        <v>44.4</v>
      </c>
      <c r="E146" s="8"/>
    </row>
    <row r="147" spans="1:5" ht="47.25" x14ac:dyDescent="0.25">
      <c r="A147" s="3">
        <v>9</v>
      </c>
      <c r="B147" s="3" t="s">
        <v>326</v>
      </c>
      <c r="C147" s="4" t="s">
        <v>333</v>
      </c>
      <c r="D147" s="73">
        <v>64.3</v>
      </c>
      <c r="E147" s="8"/>
    </row>
    <row r="148" spans="1:5" ht="47.25" x14ac:dyDescent="0.25">
      <c r="A148" s="3">
        <v>10</v>
      </c>
      <c r="B148" s="3" t="s">
        <v>326</v>
      </c>
      <c r="C148" s="4" t="s">
        <v>334</v>
      </c>
      <c r="D148" s="73">
        <v>69.400000000000006</v>
      </c>
      <c r="E148" s="8"/>
    </row>
    <row r="149" spans="1:5" ht="47.25" x14ac:dyDescent="0.25">
      <c r="A149" s="3">
        <v>11</v>
      </c>
      <c r="B149" s="3" t="s">
        <v>326</v>
      </c>
      <c r="C149" s="4" t="s">
        <v>335</v>
      </c>
      <c r="D149" s="73">
        <v>56.2</v>
      </c>
      <c r="E149" s="8"/>
    </row>
    <row r="150" spans="1:5" ht="47.25" x14ac:dyDescent="0.25">
      <c r="A150" s="3">
        <v>12</v>
      </c>
      <c r="B150" s="3" t="s">
        <v>326</v>
      </c>
      <c r="C150" s="4" t="s">
        <v>336</v>
      </c>
      <c r="D150" s="125">
        <v>108</v>
      </c>
      <c r="E150" s="8"/>
    </row>
    <row r="151" spans="1:5" ht="47.25" x14ac:dyDescent="0.25">
      <c r="A151" s="3">
        <v>13</v>
      </c>
      <c r="B151" s="3" t="s">
        <v>326</v>
      </c>
      <c r="C151" s="4" t="s">
        <v>337</v>
      </c>
      <c r="D151" s="125">
        <v>80</v>
      </c>
      <c r="E151" s="8"/>
    </row>
    <row r="152" spans="1:5" ht="31.5" x14ac:dyDescent="0.25">
      <c r="A152" s="3">
        <v>14</v>
      </c>
      <c r="B152" s="3" t="s">
        <v>338</v>
      </c>
      <c r="C152" s="4" t="s">
        <v>339</v>
      </c>
      <c r="D152" s="125">
        <v>15</v>
      </c>
      <c r="E152" s="8"/>
    </row>
    <row r="153" spans="1:5" ht="31.5" x14ac:dyDescent="0.25">
      <c r="A153" s="3">
        <v>15</v>
      </c>
      <c r="B153" s="3" t="s">
        <v>340</v>
      </c>
      <c r="C153" s="4" t="s">
        <v>341</v>
      </c>
      <c r="D153" s="125">
        <v>15</v>
      </c>
      <c r="E153" s="8"/>
    </row>
    <row r="154" spans="1:5" ht="31.5" x14ac:dyDescent="0.25">
      <c r="A154" s="3">
        <v>16</v>
      </c>
      <c r="B154" s="3" t="s">
        <v>342</v>
      </c>
      <c r="C154" s="4" t="s">
        <v>343</v>
      </c>
      <c r="D154" s="125">
        <v>25</v>
      </c>
      <c r="E154" s="8"/>
    </row>
    <row r="155" spans="1:5" ht="31.5" x14ac:dyDescent="0.25">
      <c r="A155" s="3">
        <v>17</v>
      </c>
      <c r="B155" s="3" t="s">
        <v>344</v>
      </c>
      <c r="C155" s="4" t="s">
        <v>345</v>
      </c>
      <c r="D155" s="125">
        <v>15</v>
      </c>
      <c r="E155" s="8"/>
    </row>
    <row r="156" spans="1:5" ht="31.5" x14ac:dyDescent="0.25">
      <c r="A156" s="3">
        <v>18</v>
      </c>
      <c r="B156" s="3" t="s">
        <v>346</v>
      </c>
      <c r="C156" s="4" t="s">
        <v>347</v>
      </c>
      <c r="D156" s="125">
        <v>15</v>
      </c>
      <c r="E156" s="8"/>
    </row>
    <row r="157" spans="1:5" ht="31.5" x14ac:dyDescent="0.25">
      <c r="A157" s="3">
        <v>19</v>
      </c>
      <c r="B157" s="3" t="s">
        <v>348</v>
      </c>
      <c r="C157" s="4" t="s">
        <v>349</v>
      </c>
      <c r="D157" s="125">
        <v>30</v>
      </c>
      <c r="E157" s="8"/>
    </row>
    <row r="158" spans="1:5" ht="31.5" x14ac:dyDescent="0.25">
      <c r="A158" s="3">
        <v>20</v>
      </c>
      <c r="B158" s="3" t="s">
        <v>350</v>
      </c>
      <c r="C158" s="4" t="s">
        <v>351</v>
      </c>
      <c r="D158" s="125">
        <v>15</v>
      </c>
      <c r="E158" s="8"/>
    </row>
    <row r="159" spans="1:5" ht="31.5" x14ac:dyDescent="0.25">
      <c r="A159" s="3">
        <v>21</v>
      </c>
      <c r="B159" s="3" t="s">
        <v>352</v>
      </c>
      <c r="C159" s="4" t="s">
        <v>353</v>
      </c>
      <c r="D159" s="125">
        <v>15</v>
      </c>
      <c r="E159" s="8"/>
    </row>
    <row r="160" spans="1:5" ht="31.5" x14ac:dyDescent="0.25">
      <c r="A160" s="3">
        <v>22</v>
      </c>
      <c r="B160" s="3" t="s">
        <v>354</v>
      </c>
      <c r="C160" s="4" t="s">
        <v>355</v>
      </c>
      <c r="D160" s="125">
        <v>15</v>
      </c>
      <c r="E160" s="8"/>
    </row>
    <row r="161" spans="1:5" ht="31.5" x14ac:dyDescent="0.25">
      <c r="A161" s="3">
        <v>23</v>
      </c>
      <c r="B161" s="6" t="s">
        <v>322</v>
      </c>
      <c r="C161" s="4" t="s">
        <v>356</v>
      </c>
      <c r="D161" s="125">
        <v>25</v>
      </c>
      <c r="E161" s="8"/>
    </row>
    <row r="162" spans="1:5" ht="31.5" x14ac:dyDescent="0.25">
      <c r="A162" s="3">
        <v>24</v>
      </c>
      <c r="B162" s="3" t="s">
        <v>359</v>
      </c>
      <c r="C162" s="4" t="s">
        <v>357</v>
      </c>
      <c r="D162" s="125">
        <v>15</v>
      </c>
      <c r="E162" s="8"/>
    </row>
    <row r="163" spans="1:5" ht="31.5" x14ac:dyDescent="0.25">
      <c r="A163" s="3">
        <v>25</v>
      </c>
      <c r="B163" s="3" t="s">
        <v>360</v>
      </c>
      <c r="C163" s="4" t="s">
        <v>358</v>
      </c>
      <c r="D163" s="125">
        <v>15</v>
      </c>
      <c r="E163" s="8"/>
    </row>
    <row r="164" spans="1:5" ht="15.75" x14ac:dyDescent="0.25">
      <c r="A164" s="2" t="s">
        <v>134</v>
      </c>
      <c r="B164" s="136" t="s">
        <v>135</v>
      </c>
      <c r="C164" s="136"/>
      <c r="D164" s="126">
        <f>D165</f>
        <v>296</v>
      </c>
      <c r="E164" s="2"/>
    </row>
    <row r="165" spans="1:5" ht="15.75" x14ac:dyDescent="0.25">
      <c r="A165" s="3">
        <v>1</v>
      </c>
      <c r="B165" s="3" t="s">
        <v>136</v>
      </c>
      <c r="C165" s="4" t="s">
        <v>137</v>
      </c>
      <c r="D165" s="75">
        <v>296</v>
      </c>
      <c r="E165" s="5"/>
    </row>
    <row r="166" spans="1:5" ht="42.75" x14ac:dyDescent="0.25">
      <c r="A166" s="28" t="s">
        <v>441</v>
      </c>
      <c r="B166" s="28" t="s">
        <v>442</v>
      </c>
      <c r="C166" s="28"/>
      <c r="D166" s="28"/>
      <c r="E166" s="28"/>
    </row>
    <row r="167" spans="1:5" ht="45" x14ac:dyDescent="0.25">
      <c r="A167" s="40">
        <v>1</v>
      </c>
      <c r="B167" s="121" t="s">
        <v>443</v>
      </c>
      <c r="C167" s="122" t="s">
        <v>444</v>
      </c>
      <c r="D167" s="40"/>
      <c r="E167" s="49"/>
    </row>
    <row r="168" spans="1:5" ht="165" x14ac:dyDescent="0.25">
      <c r="A168" s="40">
        <v>2</v>
      </c>
      <c r="B168" s="121" t="s">
        <v>445</v>
      </c>
      <c r="C168" s="123" t="s">
        <v>446</v>
      </c>
      <c r="D168" s="40"/>
      <c r="E168" s="49"/>
    </row>
    <row r="169" spans="1:5" ht="94.5" x14ac:dyDescent="0.25">
      <c r="A169" s="3">
        <v>3</v>
      </c>
      <c r="B169" s="124" t="s">
        <v>447</v>
      </c>
      <c r="C169" s="123" t="s">
        <v>448</v>
      </c>
      <c r="D169" s="124" t="s">
        <v>449</v>
      </c>
      <c r="E169" s="124"/>
    </row>
    <row r="170" spans="1:5" ht="173.25" x14ac:dyDescent="0.25">
      <c r="A170" s="3">
        <v>4</v>
      </c>
      <c r="B170" s="124" t="s">
        <v>450</v>
      </c>
      <c r="C170" s="123" t="s">
        <v>451</v>
      </c>
      <c r="D170" s="124" t="s">
        <v>452</v>
      </c>
      <c r="E170" s="124"/>
    </row>
    <row r="171" spans="1:5" ht="204.75" x14ac:dyDescent="0.25">
      <c r="A171" s="3">
        <v>5</v>
      </c>
      <c r="B171" s="124" t="s">
        <v>453</v>
      </c>
      <c r="C171" s="123" t="s">
        <v>454</v>
      </c>
      <c r="D171" s="124" t="s">
        <v>452</v>
      </c>
      <c r="E171" s="124"/>
    </row>
    <row r="172" spans="1:5" ht="63" x14ac:dyDescent="0.25">
      <c r="A172" s="3">
        <v>6</v>
      </c>
      <c r="B172" s="124" t="s">
        <v>455</v>
      </c>
      <c r="C172" s="123" t="s">
        <v>456</v>
      </c>
      <c r="D172" s="124" t="s">
        <v>449</v>
      </c>
      <c r="E172" s="124"/>
    </row>
  </sheetData>
  <mergeCells count="56">
    <mergeCell ref="D27:D30"/>
    <mergeCell ref="E27:E30"/>
    <mergeCell ref="A3:A4"/>
    <mergeCell ref="B3:B4"/>
    <mergeCell ref="C3:E3"/>
    <mergeCell ref="B5:C5"/>
    <mergeCell ref="B19:B22"/>
    <mergeCell ref="B23:B26"/>
    <mergeCell ref="B27:B30"/>
    <mergeCell ref="A19:A22"/>
    <mergeCell ref="D19:D22"/>
    <mergeCell ref="E19:E22"/>
    <mergeCell ref="A23:A26"/>
    <mergeCell ref="D23:D26"/>
    <mergeCell ref="E23:E26"/>
    <mergeCell ref="A27:A30"/>
    <mergeCell ref="E47:E51"/>
    <mergeCell ref="B55:C55"/>
    <mergeCell ref="B76:C76"/>
    <mergeCell ref="B36:C36"/>
    <mergeCell ref="A37:A41"/>
    <mergeCell ref="B37:B41"/>
    <mergeCell ref="D37:D41"/>
    <mergeCell ref="E37:E41"/>
    <mergeCell ref="A42:A46"/>
    <mergeCell ref="B42:B46"/>
    <mergeCell ref="D42:D46"/>
    <mergeCell ref="E42:E46"/>
    <mergeCell ref="A112:A113"/>
    <mergeCell ref="B112:B113"/>
    <mergeCell ref="A47:A51"/>
    <mergeCell ref="B47:B51"/>
    <mergeCell ref="D47:D51"/>
    <mergeCell ref="C83:C84"/>
    <mergeCell ref="B96:C96"/>
    <mergeCell ref="B107:C107"/>
    <mergeCell ref="A108:A111"/>
    <mergeCell ref="B108:B111"/>
    <mergeCell ref="B164:C164"/>
    <mergeCell ref="A114:A115"/>
    <mergeCell ref="B114:B115"/>
    <mergeCell ref="A118:A119"/>
    <mergeCell ref="B118:B119"/>
    <mergeCell ref="A123:A124"/>
    <mergeCell ref="B123:B124"/>
    <mergeCell ref="E125:E128"/>
    <mergeCell ref="B129:C129"/>
    <mergeCell ref="A131:A132"/>
    <mergeCell ref="B131:B132"/>
    <mergeCell ref="B138:C138"/>
    <mergeCell ref="A1:E1"/>
    <mergeCell ref="A2:E2"/>
    <mergeCell ref="E15:E18"/>
    <mergeCell ref="D15:D18"/>
    <mergeCell ref="B15:B18"/>
    <mergeCell ref="A15:A18"/>
  </mergeCells>
  <phoneticPr fontId="25" type="noConversion"/>
  <pageMargins left="0.7" right="0.17" top="0.46" bottom="0.75" header="0.17"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FD3A1-8556-4F22-8B22-43FDFCC906F6}">
  <dimension ref="A1:M108"/>
  <sheetViews>
    <sheetView zoomScale="115" zoomScaleNormal="115" workbookViewId="0">
      <pane xSplit="9" ySplit="8" topLeftCell="J96" activePane="bottomRight" state="frozen"/>
      <selection pane="topRight" activeCell="J1" sqref="J1"/>
      <selection pane="bottomLeft" activeCell="A9" sqref="A9"/>
      <selection pane="bottomRight" activeCell="I82" sqref="I82"/>
    </sheetView>
  </sheetViews>
  <sheetFormatPr defaultRowHeight="15" x14ac:dyDescent="0.25"/>
  <cols>
    <col min="1" max="1" width="5" bestFit="1" customWidth="1"/>
    <col min="2" max="2" width="29.5703125" customWidth="1"/>
    <col min="3" max="3" width="18.85546875" customWidth="1"/>
    <col min="4" max="4" width="12.42578125" customWidth="1"/>
    <col min="5" max="5" width="9" bestFit="1" customWidth="1"/>
    <col min="6" max="6" width="7.42578125" bestFit="1" customWidth="1"/>
    <col min="7" max="7" width="7.7109375" bestFit="1" customWidth="1"/>
    <col min="8" max="8" width="6.5703125" bestFit="1" customWidth="1"/>
    <col min="9" max="9" width="11.28515625" bestFit="1" customWidth="1"/>
    <col min="10" max="10" width="7.42578125" bestFit="1" customWidth="1"/>
    <col min="11" max="11" width="10.140625" bestFit="1" customWidth="1"/>
    <col min="12" max="12" width="8.7109375" bestFit="1" customWidth="1"/>
    <col min="13" max="13" width="10.140625" bestFit="1" customWidth="1"/>
  </cols>
  <sheetData>
    <row r="1" spans="1:13" ht="18.75" x14ac:dyDescent="0.25">
      <c r="A1" s="130" t="s">
        <v>145</v>
      </c>
      <c r="B1" s="130"/>
      <c r="C1" s="130"/>
      <c r="D1" s="130"/>
      <c r="E1" s="130"/>
      <c r="F1" s="130"/>
      <c r="G1" s="130"/>
      <c r="H1" s="130"/>
      <c r="I1" s="130"/>
      <c r="J1" s="130"/>
      <c r="K1" s="130"/>
      <c r="L1" s="130"/>
      <c r="M1" s="130"/>
    </row>
    <row r="2" spans="1:13" ht="18.75" x14ac:dyDescent="0.25">
      <c r="A2" s="130" t="s">
        <v>146</v>
      </c>
      <c r="B2" s="130"/>
      <c r="C2" s="130"/>
      <c r="D2" s="130"/>
      <c r="E2" s="130"/>
      <c r="F2" s="130"/>
      <c r="G2" s="130"/>
      <c r="H2" s="130"/>
      <c r="I2" s="130"/>
      <c r="J2" s="130"/>
      <c r="K2" s="130"/>
      <c r="L2" s="130"/>
      <c r="M2" s="130"/>
    </row>
    <row r="3" spans="1:13" ht="18.75" x14ac:dyDescent="0.25">
      <c r="A3" s="141" t="s">
        <v>147</v>
      </c>
      <c r="B3" s="141"/>
      <c r="C3" s="141"/>
      <c r="D3" s="141"/>
      <c r="E3" s="141"/>
      <c r="F3" s="141"/>
      <c r="G3" s="141"/>
      <c r="H3" s="141"/>
      <c r="I3" s="141"/>
      <c r="J3" s="141"/>
      <c r="K3" s="141"/>
      <c r="L3" s="141"/>
      <c r="M3" s="141"/>
    </row>
    <row r="4" spans="1:13" x14ac:dyDescent="0.25">
      <c r="A4" s="140" t="s">
        <v>148</v>
      </c>
      <c r="B4" s="140" t="s">
        <v>149</v>
      </c>
      <c r="C4" s="140" t="s">
        <v>150</v>
      </c>
      <c r="D4" s="140" t="s">
        <v>151</v>
      </c>
      <c r="E4" s="142" t="s">
        <v>152</v>
      </c>
      <c r="F4" s="142"/>
      <c r="G4" s="142"/>
      <c r="H4" s="142"/>
      <c r="I4" s="142"/>
      <c r="J4" s="140" t="s">
        <v>153</v>
      </c>
      <c r="K4" s="140"/>
      <c r="L4" s="140"/>
      <c r="M4" s="140"/>
    </row>
    <row r="5" spans="1:13" ht="78" x14ac:dyDescent="0.25">
      <c r="A5" s="140"/>
      <c r="B5" s="140"/>
      <c r="C5" s="140"/>
      <c r="D5" s="140"/>
      <c r="E5" s="15" t="s">
        <v>154</v>
      </c>
      <c r="F5" s="15" t="s">
        <v>155</v>
      </c>
      <c r="G5" s="15" t="s">
        <v>156</v>
      </c>
      <c r="H5" s="15" t="s">
        <v>157</v>
      </c>
      <c r="I5" s="15" t="s">
        <v>308</v>
      </c>
      <c r="J5" s="15" t="s">
        <v>155</v>
      </c>
      <c r="K5" s="15" t="s">
        <v>309</v>
      </c>
      <c r="L5" s="15" t="s">
        <v>158</v>
      </c>
      <c r="M5" s="15" t="s">
        <v>310</v>
      </c>
    </row>
    <row r="6" spans="1:13" x14ac:dyDescent="0.25">
      <c r="A6" s="140" t="s">
        <v>159</v>
      </c>
      <c r="B6" s="140"/>
      <c r="C6" s="140"/>
      <c r="D6" s="16"/>
      <c r="E6" s="17">
        <v>1822.6</v>
      </c>
      <c r="F6" s="18">
        <v>46209</v>
      </c>
      <c r="G6" s="18">
        <v>17013</v>
      </c>
      <c r="H6" s="18">
        <v>6123</v>
      </c>
      <c r="I6" s="18">
        <v>13358373</v>
      </c>
      <c r="J6" s="18">
        <v>46209</v>
      </c>
      <c r="K6" s="18">
        <v>3303040</v>
      </c>
      <c r="L6" s="18">
        <v>23136</v>
      </c>
      <c r="M6" s="18">
        <v>4127095</v>
      </c>
    </row>
    <row r="7" spans="1:13" x14ac:dyDescent="0.25">
      <c r="A7" s="13"/>
      <c r="B7" s="140" t="s">
        <v>160</v>
      </c>
      <c r="C7" s="140"/>
      <c r="D7" s="16"/>
      <c r="E7" s="19"/>
      <c r="F7" s="14">
        <v>0</v>
      </c>
      <c r="G7" s="18">
        <v>17013</v>
      </c>
      <c r="H7" s="18">
        <v>6123</v>
      </c>
      <c r="I7" s="18">
        <v>4127095</v>
      </c>
      <c r="J7" s="14">
        <v>0</v>
      </c>
      <c r="K7" s="14">
        <v>0</v>
      </c>
      <c r="L7" s="18">
        <v>23136</v>
      </c>
      <c r="M7" s="18">
        <v>4127095</v>
      </c>
    </row>
    <row r="8" spans="1:13" x14ac:dyDescent="0.25">
      <c r="A8" s="13"/>
      <c r="B8" s="140" t="s">
        <v>161</v>
      </c>
      <c r="C8" s="140"/>
      <c r="D8" s="16"/>
      <c r="E8" s="19"/>
      <c r="F8" s="18">
        <v>46209</v>
      </c>
      <c r="G8" s="14">
        <v>0</v>
      </c>
      <c r="H8" s="14">
        <v>0</v>
      </c>
      <c r="I8" s="18">
        <v>9231278</v>
      </c>
      <c r="J8" s="18">
        <v>46209</v>
      </c>
      <c r="K8" s="18">
        <v>3303040</v>
      </c>
      <c r="L8" s="14">
        <v>0</v>
      </c>
      <c r="M8" s="14">
        <v>0</v>
      </c>
    </row>
    <row r="9" spans="1:13" x14ac:dyDescent="0.25">
      <c r="A9" s="20" t="s">
        <v>5</v>
      </c>
      <c r="B9" s="21" t="s">
        <v>6</v>
      </c>
      <c r="C9" s="22"/>
      <c r="D9" s="23"/>
      <c r="E9" s="69">
        <f>SUM(E12:E29)</f>
        <v>309.64865000000003</v>
      </c>
      <c r="F9" s="24">
        <f>SUM(F12:F29)</f>
        <v>8960</v>
      </c>
      <c r="G9" s="24">
        <f>G10</f>
        <v>4426</v>
      </c>
      <c r="H9" s="24">
        <f>H10</f>
        <v>2053</v>
      </c>
      <c r="I9" s="24">
        <v>2512137</v>
      </c>
      <c r="J9" s="25">
        <v>7920</v>
      </c>
      <c r="K9" s="25">
        <v>404680</v>
      </c>
      <c r="L9" s="25">
        <v>5082</v>
      </c>
      <c r="M9" s="25">
        <v>863337</v>
      </c>
    </row>
    <row r="10" spans="1:13" x14ac:dyDescent="0.25">
      <c r="A10" s="26"/>
      <c r="B10" s="23" t="s">
        <v>160</v>
      </c>
      <c r="C10" s="23"/>
      <c r="D10" s="23"/>
      <c r="E10" s="27"/>
      <c r="F10" s="27"/>
      <c r="G10" s="24">
        <f>SUM(G12:G29)</f>
        <v>4426</v>
      </c>
      <c r="H10" s="24">
        <f>SUM(H12:H29)</f>
        <v>2053</v>
      </c>
      <c r="I10" s="24">
        <v>863337</v>
      </c>
      <c r="J10" s="20">
        <v>0</v>
      </c>
      <c r="K10" s="28">
        <v>0</v>
      </c>
      <c r="L10" s="24">
        <v>5082</v>
      </c>
      <c r="M10" s="24">
        <v>863337</v>
      </c>
    </row>
    <row r="11" spans="1:13" ht="28.5" x14ac:dyDescent="0.25">
      <c r="A11" s="26"/>
      <c r="B11" s="23" t="s">
        <v>161</v>
      </c>
      <c r="C11" s="23"/>
      <c r="D11" s="23"/>
      <c r="E11" s="27"/>
      <c r="F11" s="24">
        <f>SUM(F12:F29)</f>
        <v>8960</v>
      </c>
      <c r="G11" s="27"/>
      <c r="H11" s="27"/>
      <c r="I11" s="24">
        <v>1648800</v>
      </c>
      <c r="J11" s="24">
        <v>7920</v>
      </c>
      <c r="K11" s="24">
        <v>404680</v>
      </c>
      <c r="L11" s="20">
        <v>0</v>
      </c>
      <c r="M11" s="20">
        <v>0</v>
      </c>
    </row>
    <row r="12" spans="1:13" ht="45" x14ac:dyDescent="0.25">
      <c r="A12" s="15">
        <v>1</v>
      </c>
      <c r="B12" s="29" t="s">
        <v>162</v>
      </c>
      <c r="C12" s="15" t="s">
        <v>163</v>
      </c>
      <c r="D12" s="15" t="s">
        <v>11</v>
      </c>
      <c r="E12" s="15">
        <v>27.82</v>
      </c>
      <c r="F12" s="30">
        <v>1835</v>
      </c>
      <c r="G12" s="19"/>
      <c r="H12" s="15">
        <v>465</v>
      </c>
      <c r="I12" s="31">
        <v>404200</v>
      </c>
      <c r="J12" s="32">
        <v>367</v>
      </c>
      <c r="K12" s="30">
        <v>73400</v>
      </c>
      <c r="L12" s="32">
        <v>465</v>
      </c>
      <c r="M12" s="33">
        <v>37200</v>
      </c>
    </row>
    <row r="13" spans="1:13" ht="30" x14ac:dyDescent="0.25">
      <c r="A13" s="15">
        <v>2</v>
      </c>
      <c r="B13" s="29" t="s">
        <v>164</v>
      </c>
      <c r="C13" s="15" t="s">
        <v>163</v>
      </c>
      <c r="D13" s="15" t="s">
        <v>9</v>
      </c>
      <c r="E13" s="15">
        <v>28.19</v>
      </c>
      <c r="F13" s="15">
        <v>797</v>
      </c>
      <c r="G13" s="19"/>
      <c r="H13" s="19"/>
      <c r="I13" s="31">
        <v>159400</v>
      </c>
      <c r="J13" s="32">
        <v>159</v>
      </c>
      <c r="K13" s="30">
        <v>31880</v>
      </c>
      <c r="L13" s="32">
        <v>0</v>
      </c>
      <c r="M13" s="32">
        <v>0</v>
      </c>
    </row>
    <row r="14" spans="1:13" ht="30" x14ac:dyDescent="0.25">
      <c r="A14" s="15">
        <v>3</v>
      </c>
      <c r="B14" s="29" t="s">
        <v>165</v>
      </c>
      <c r="C14" s="15" t="s">
        <v>166</v>
      </c>
      <c r="D14" s="15" t="s">
        <v>11</v>
      </c>
      <c r="E14" s="15">
        <v>6.14</v>
      </c>
      <c r="F14" s="15">
        <v>451</v>
      </c>
      <c r="G14" s="15">
        <v>281</v>
      </c>
      <c r="H14" s="19"/>
      <c r="I14" s="31">
        <v>146400</v>
      </c>
      <c r="J14" s="32">
        <v>135</v>
      </c>
      <c r="K14" s="30">
        <v>27060</v>
      </c>
      <c r="L14" s="32">
        <v>281</v>
      </c>
      <c r="M14" s="33">
        <v>56200</v>
      </c>
    </row>
    <row r="15" spans="1:13" ht="45" x14ac:dyDescent="0.25">
      <c r="A15" s="15">
        <v>4</v>
      </c>
      <c r="B15" s="29" t="s">
        <v>167</v>
      </c>
      <c r="C15" s="15" t="s">
        <v>168</v>
      </c>
      <c r="D15" s="15" t="s">
        <v>7</v>
      </c>
      <c r="E15" s="15">
        <v>14.15</v>
      </c>
      <c r="F15" s="15">
        <v>503</v>
      </c>
      <c r="G15" s="19"/>
      <c r="H15" s="19"/>
      <c r="I15" s="31">
        <v>100600</v>
      </c>
      <c r="J15" s="32">
        <v>101</v>
      </c>
      <c r="K15" s="30">
        <v>20120</v>
      </c>
      <c r="L15" s="32">
        <v>0</v>
      </c>
      <c r="M15" s="32">
        <v>0</v>
      </c>
    </row>
    <row r="16" spans="1:13" ht="45" x14ac:dyDescent="0.25">
      <c r="A16" s="15">
        <v>5</v>
      </c>
      <c r="B16" s="29" t="s">
        <v>169</v>
      </c>
      <c r="C16" s="15" t="s">
        <v>170</v>
      </c>
      <c r="D16" s="15" t="s">
        <v>7</v>
      </c>
      <c r="E16" s="15">
        <v>23.04</v>
      </c>
      <c r="F16" s="19"/>
      <c r="G16" s="15">
        <v>604</v>
      </c>
      <c r="H16" s="19"/>
      <c r="I16" s="31">
        <v>120800</v>
      </c>
      <c r="J16" s="32">
        <v>0</v>
      </c>
      <c r="K16" s="15">
        <v>0</v>
      </c>
      <c r="L16" s="32">
        <v>604</v>
      </c>
      <c r="M16" s="33">
        <v>120800</v>
      </c>
    </row>
    <row r="17" spans="1:13" ht="45" x14ac:dyDescent="0.25">
      <c r="A17" s="15">
        <v>6</v>
      </c>
      <c r="B17" s="29" t="s">
        <v>171</v>
      </c>
      <c r="C17" s="15" t="s">
        <v>172</v>
      </c>
      <c r="D17" s="15" t="s">
        <v>9</v>
      </c>
      <c r="E17" s="15">
        <v>10.5</v>
      </c>
      <c r="F17" s="15">
        <v>335</v>
      </c>
      <c r="G17" s="15">
        <v>335</v>
      </c>
      <c r="H17" s="34">
        <v>260</v>
      </c>
      <c r="I17" s="35">
        <v>161803</v>
      </c>
      <c r="J17" s="32">
        <v>101</v>
      </c>
      <c r="K17" s="30">
        <v>20100</v>
      </c>
      <c r="L17" s="32">
        <v>595</v>
      </c>
      <c r="M17" s="33">
        <v>94803</v>
      </c>
    </row>
    <row r="18" spans="1:13" ht="45" x14ac:dyDescent="0.25">
      <c r="A18" s="15">
        <v>7</v>
      </c>
      <c r="B18" s="29" t="s">
        <v>173</v>
      </c>
      <c r="C18" s="15" t="s">
        <v>174</v>
      </c>
      <c r="D18" s="15" t="s">
        <v>7</v>
      </c>
      <c r="E18" s="15">
        <v>4.38</v>
      </c>
      <c r="F18" s="19"/>
      <c r="G18" s="15">
        <v>103</v>
      </c>
      <c r="H18" s="19"/>
      <c r="I18" s="35">
        <v>43260</v>
      </c>
      <c r="J18" s="32">
        <v>0</v>
      </c>
      <c r="K18" s="15">
        <v>0</v>
      </c>
      <c r="L18" s="32">
        <v>103</v>
      </c>
      <c r="M18" s="33">
        <v>43260</v>
      </c>
    </row>
    <row r="19" spans="1:13" ht="45" x14ac:dyDescent="0.25">
      <c r="A19" s="15">
        <v>8</v>
      </c>
      <c r="B19" s="29" t="s">
        <v>175</v>
      </c>
      <c r="C19" s="15" t="s">
        <v>176</v>
      </c>
      <c r="D19" s="15" t="s">
        <v>7</v>
      </c>
      <c r="E19" s="15">
        <v>35.340000000000003</v>
      </c>
      <c r="F19" s="15">
        <v>556</v>
      </c>
      <c r="G19" s="15">
        <v>400</v>
      </c>
      <c r="H19" s="19"/>
      <c r="I19" s="31">
        <v>191200</v>
      </c>
      <c r="J19" s="32">
        <v>167</v>
      </c>
      <c r="K19" s="30">
        <v>33360</v>
      </c>
      <c r="L19" s="32">
        <v>400</v>
      </c>
      <c r="M19" s="33">
        <v>80000</v>
      </c>
    </row>
    <row r="20" spans="1:13" ht="90" x14ac:dyDescent="0.25">
      <c r="A20" s="15">
        <v>9</v>
      </c>
      <c r="B20" s="29" t="s">
        <v>177</v>
      </c>
      <c r="C20" s="15" t="s">
        <v>178</v>
      </c>
      <c r="D20" s="15" t="s">
        <v>179</v>
      </c>
      <c r="E20" s="15">
        <v>11.32</v>
      </c>
      <c r="F20" s="15">
        <v>686</v>
      </c>
      <c r="G20" s="19"/>
      <c r="H20" s="15">
        <v>160</v>
      </c>
      <c r="I20" s="31">
        <v>150000</v>
      </c>
      <c r="J20" s="32">
        <v>206</v>
      </c>
      <c r="K20" s="30">
        <v>41160</v>
      </c>
      <c r="L20" s="32">
        <v>160</v>
      </c>
      <c r="M20" s="33">
        <v>12800</v>
      </c>
    </row>
    <row r="21" spans="1:13" ht="30" x14ac:dyDescent="0.25">
      <c r="A21" s="15">
        <v>10</v>
      </c>
      <c r="B21" s="29" t="s">
        <v>180</v>
      </c>
      <c r="C21" s="15" t="s">
        <v>181</v>
      </c>
      <c r="D21" s="15" t="s">
        <v>9</v>
      </c>
      <c r="E21" s="15">
        <v>17.8</v>
      </c>
      <c r="F21" s="15">
        <v>773</v>
      </c>
      <c r="G21" s="15">
        <v>572</v>
      </c>
      <c r="H21" s="19"/>
      <c r="I21" s="31">
        <v>269000</v>
      </c>
      <c r="J21" s="32">
        <v>155</v>
      </c>
      <c r="K21" s="30">
        <v>30920</v>
      </c>
      <c r="L21" s="32">
        <v>572</v>
      </c>
      <c r="M21" s="33">
        <v>114400</v>
      </c>
    </row>
    <row r="22" spans="1:13" ht="60" x14ac:dyDescent="0.25">
      <c r="A22" s="15">
        <v>11</v>
      </c>
      <c r="B22" s="29" t="s">
        <v>182</v>
      </c>
      <c r="C22" s="15" t="s">
        <v>183</v>
      </c>
      <c r="D22" s="15" t="s">
        <v>7</v>
      </c>
      <c r="E22" s="15">
        <v>0.62</v>
      </c>
      <c r="F22" s="19"/>
      <c r="G22" s="19"/>
      <c r="H22" s="15">
        <v>400</v>
      </c>
      <c r="I22" s="31">
        <v>32000</v>
      </c>
      <c r="J22" s="32">
        <v>0</v>
      </c>
      <c r="K22" s="15">
        <v>0</v>
      </c>
      <c r="L22" s="32">
        <v>400</v>
      </c>
      <c r="M22" s="33">
        <v>32000</v>
      </c>
    </row>
    <row r="23" spans="1:13" ht="45" x14ac:dyDescent="0.25">
      <c r="A23" s="15">
        <v>12</v>
      </c>
      <c r="B23" s="29" t="s">
        <v>184</v>
      </c>
      <c r="C23" s="15" t="s">
        <v>185</v>
      </c>
      <c r="D23" s="15" t="s">
        <v>11</v>
      </c>
      <c r="E23" s="15">
        <v>10.8</v>
      </c>
      <c r="F23" s="15">
        <v>705</v>
      </c>
      <c r="G23" s="15">
        <v>365</v>
      </c>
      <c r="H23" s="19"/>
      <c r="I23" s="31">
        <v>214000</v>
      </c>
      <c r="J23" s="32">
        <v>212</v>
      </c>
      <c r="K23" s="30">
        <v>42300</v>
      </c>
      <c r="L23" s="32">
        <v>365</v>
      </c>
      <c r="M23" s="33">
        <v>73000</v>
      </c>
    </row>
    <row r="24" spans="1:13" ht="60" x14ac:dyDescent="0.25">
      <c r="A24" s="15">
        <v>13</v>
      </c>
      <c r="B24" s="29" t="s">
        <v>186</v>
      </c>
      <c r="C24" s="15" t="s">
        <v>187</v>
      </c>
      <c r="D24" s="15" t="s">
        <v>11</v>
      </c>
      <c r="E24" s="34">
        <v>17.920000000000002</v>
      </c>
      <c r="F24" s="34">
        <v>897</v>
      </c>
      <c r="G24" s="19"/>
      <c r="H24" s="19"/>
      <c r="I24" s="31">
        <v>244200</v>
      </c>
      <c r="J24" s="32">
        <v>269</v>
      </c>
      <c r="K24" s="30">
        <v>53820</v>
      </c>
      <c r="L24" s="32">
        <v>0</v>
      </c>
      <c r="M24" s="32">
        <v>0</v>
      </c>
    </row>
    <row r="25" spans="1:13" ht="30" x14ac:dyDescent="0.25">
      <c r="A25" s="15">
        <v>14</v>
      </c>
      <c r="B25" s="29" t="s">
        <v>188</v>
      </c>
      <c r="C25" s="15" t="s">
        <v>189</v>
      </c>
      <c r="D25" s="15" t="s">
        <v>7</v>
      </c>
      <c r="E25" s="34">
        <v>19.93</v>
      </c>
      <c r="F25" s="15">
        <v>382</v>
      </c>
      <c r="G25" s="19"/>
      <c r="H25" s="15">
        <v>224</v>
      </c>
      <c r="I25" s="31">
        <v>94320</v>
      </c>
      <c r="J25" s="32">
        <v>153</v>
      </c>
      <c r="K25" s="30">
        <v>30560</v>
      </c>
      <c r="L25" s="32">
        <v>224</v>
      </c>
      <c r="M25" s="33">
        <v>17920</v>
      </c>
    </row>
    <row r="26" spans="1:13" ht="90" x14ac:dyDescent="0.25">
      <c r="A26" s="15">
        <v>15</v>
      </c>
      <c r="B26" s="29" t="s">
        <v>190</v>
      </c>
      <c r="C26" s="15" t="s">
        <v>191</v>
      </c>
      <c r="D26" s="15" t="s">
        <v>192</v>
      </c>
      <c r="E26" s="15">
        <v>30.04</v>
      </c>
      <c r="F26" s="19"/>
      <c r="G26" s="15">
        <v>802</v>
      </c>
      <c r="H26" s="15">
        <v>14</v>
      </c>
      <c r="I26" s="30">
        <v>161520</v>
      </c>
      <c r="J26" s="32">
        <v>0</v>
      </c>
      <c r="K26" s="15">
        <v>0</v>
      </c>
      <c r="L26" s="32">
        <v>816</v>
      </c>
      <c r="M26" s="33">
        <v>161520</v>
      </c>
    </row>
    <row r="27" spans="1:13" ht="45" x14ac:dyDescent="0.25">
      <c r="A27" s="15">
        <v>16</v>
      </c>
      <c r="B27" s="29" t="s">
        <v>193</v>
      </c>
      <c r="C27" s="15" t="s">
        <v>194</v>
      </c>
      <c r="D27" s="15" t="s">
        <v>195</v>
      </c>
      <c r="E27" s="15">
        <v>2.46</v>
      </c>
      <c r="F27" s="19"/>
      <c r="G27" s="15">
        <v>97</v>
      </c>
      <c r="H27" s="19"/>
      <c r="I27" s="31">
        <v>19434</v>
      </c>
      <c r="J27" s="32">
        <v>0</v>
      </c>
      <c r="K27" s="15">
        <v>0</v>
      </c>
      <c r="L27" s="32">
        <v>97</v>
      </c>
      <c r="M27" s="33">
        <v>19434</v>
      </c>
    </row>
    <row r="28" spans="1:13" ht="45" x14ac:dyDescent="0.25">
      <c r="A28" s="15">
        <v>17</v>
      </c>
      <c r="B28" s="55" t="s">
        <v>311</v>
      </c>
      <c r="C28" s="56" t="s">
        <v>312</v>
      </c>
      <c r="D28" s="57" t="s">
        <v>195</v>
      </c>
      <c r="E28" s="40">
        <v>48.75</v>
      </c>
      <c r="F28" s="60">
        <v>1040</v>
      </c>
      <c r="G28" s="40">
        <v>867</v>
      </c>
      <c r="H28" s="40"/>
      <c r="I28" s="60">
        <f>391200</f>
        <v>391200</v>
      </c>
      <c r="J28" s="59"/>
      <c r="K28" s="58"/>
      <c r="L28" s="59"/>
      <c r="M28" s="58"/>
    </row>
    <row r="29" spans="1:13" ht="60" x14ac:dyDescent="0.25">
      <c r="A29" s="15">
        <v>18</v>
      </c>
      <c r="B29" s="55" t="s">
        <v>313</v>
      </c>
      <c r="C29" s="40" t="s">
        <v>314</v>
      </c>
      <c r="D29" s="40" t="s">
        <v>315</v>
      </c>
      <c r="E29" s="61">
        <f>4486.5/10000</f>
        <v>0.44864999999999999</v>
      </c>
      <c r="F29" s="60"/>
      <c r="G29" s="40"/>
      <c r="H29" s="40">
        <v>530</v>
      </c>
      <c r="I29" s="60">
        <v>40006.6</v>
      </c>
      <c r="J29" s="59"/>
      <c r="K29" s="58"/>
      <c r="L29" s="59"/>
      <c r="M29" s="58"/>
    </row>
    <row r="30" spans="1:13" x14ac:dyDescent="0.25">
      <c r="A30" s="36" t="s">
        <v>33</v>
      </c>
      <c r="B30" s="37" t="s">
        <v>65</v>
      </c>
      <c r="C30" s="38"/>
      <c r="D30" s="21"/>
      <c r="E30" s="36">
        <f>SUM(E33:E35)</f>
        <v>16.09</v>
      </c>
      <c r="F30" s="27"/>
      <c r="G30" s="36">
        <f>G31</f>
        <v>650</v>
      </c>
      <c r="H30" s="36">
        <v>0</v>
      </c>
      <c r="I30" s="25">
        <f>I31</f>
        <v>293796.8</v>
      </c>
      <c r="J30" s="36">
        <v>0</v>
      </c>
      <c r="K30" s="36">
        <v>0</v>
      </c>
      <c r="L30" s="36">
        <f>L31</f>
        <v>650</v>
      </c>
      <c r="M30" s="25">
        <f>M31</f>
        <v>293796.8</v>
      </c>
    </row>
    <row r="31" spans="1:13" x14ac:dyDescent="0.25">
      <c r="A31" s="39"/>
      <c r="B31" s="23" t="s">
        <v>160</v>
      </c>
      <c r="C31" s="23"/>
      <c r="D31" s="23"/>
      <c r="E31" s="27"/>
      <c r="F31" s="27"/>
      <c r="G31" s="36">
        <f>SUM(G33:G35)</f>
        <v>650</v>
      </c>
      <c r="H31" s="27"/>
      <c r="I31" s="25">
        <f>SUM(I33:I35)</f>
        <v>293796.8</v>
      </c>
      <c r="J31" s="20">
        <v>0</v>
      </c>
      <c r="K31" s="28">
        <v>0</v>
      </c>
      <c r="L31" s="36">
        <f>SUM(L33:L35)</f>
        <v>650</v>
      </c>
      <c r="M31" s="25">
        <f>SUM(M33:M35)</f>
        <v>293796.8</v>
      </c>
    </row>
    <row r="32" spans="1:13" ht="28.5" x14ac:dyDescent="0.25">
      <c r="A32" s="39"/>
      <c r="B32" s="23" t="s">
        <v>161</v>
      </c>
      <c r="C32" s="23"/>
      <c r="D32" s="23"/>
      <c r="E32" s="27"/>
      <c r="F32" s="36">
        <v>0</v>
      </c>
      <c r="G32" s="36">
        <v>0</v>
      </c>
      <c r="H32" s="27"/>
      <c r="I32" s="20">
        <v>0</v>
      </c>
      <c r="J32" s="20">
        <v>0</v>
      </c>
      <c r="K32" s="28">
        <v>0</v>
      </c>
      <c r="L32" s="27"/>
      <c r="M32" s="27"/>
    </row>
    <row r="33" spans="1:13" ht="45" x14ac:dyDescent="0.25">
      <c r="A33" s="63">
        <v>1</v>
      </c>
      <c r="B33" s="29" t="s">
        <v>196</v>
      </c>
      <c r="C33" s="15" t="s">
        <v>197</v>
      </c>
      <c r="D33" s="29"/>
      <c r="E33" s="61">
        <v>2.9</v>
      </c>
      <c r="F33" s="41"/>
      <c r="G33" s="40">
        <v>166</v>
      </c>
      <c r="H33" s="41"/>
      <c r="I33" s="31">
        <v>33757</v>
      </c>
      <c r="J33" s="32">
        <v>0</v>
      </c>
      <c r="K33" s="15">
        <v>0</v>
      </c>
      <c r="L33" s="32">
        <v>166</v>
      </c>
      <c r="M33" s="33">
        <v>33757</v>
      </c>
    </row>
    <row r="34" spans="1:13" ht="60" x14ac:dyDescent="0.25">
      <c r="A34" s="64">
        <v>2</v>
      </c>
      <c r="B34" s="29" t="s">
        <v>198</v>
      </c>
      <c r="C34" s="15" t="s">
        <v>199</v>
      </c>
      <c r="D34" s="29"/>
      <c r="E34" s="61">
        <v>3.5</v>
      </c>
      <c r="F34" s="42"/>
      <c r="G34" s="40">
        <v>188</v>
      </c>
      <c r="H34" s="42"/>
      <c r="I34" s="43">
        <v>51967</v>
      </c>
      <c r="J34" s="32">
        <v>0</v>
      </c>
      <c r="K34" s="15">
        <v>0</v>
      </c>
      <c r="L34" s="32">
        <v>188</v>
      </c>
      <c r="M34" s="33">
        <v>51967</v>
      </c>
    </row>
    <row r="35" spans="1:13" ht="45" x14ac:dyDescent="0.25">
      <c r="A35" s="50">
        <v>3</v>
      </c>
      <c r="B35" s="67" t="s">
        <v>316</v>
      </c>
      <c r="C35" s="68" t="s">
        <v>197</v>
      </c>
      <c r="D35" s="40" t="s">
        <v>317</v>
      </c>
      <c r="E35" s="40">
        <v>9.69</v>
      </c>
      <c r="F35" s="70">
        <v>1392</v>
      </c>
      <c r="G35" s="40">
        <v>296</v>
      </c>
      <c r="H35" s="70">
        <f>632+464</f>
        <v>1096</v>
      </c>
      <c r="I35" s="60">
        <v>208072.8</v>
      </c>
      <c r="J35" s="32"/>
      <c r="K35" s="15"/>
      <c r="L35" s="40">
        <v>296</v>
      </c>
      <c r="M35" s="60">
        <v>208072.8</v>
      </c>
    </row>
    <row r="36" spans="1:13" x14ac:dyDescent="0.25">
      <c r="A36" s="36" t="s">
        <v>51</v>
      </c>
      <c r="B36" s="39" t="s">
        <v>200</v>
      </c>
      <c r="C36" s="36"/>
      <c r="D36" s="44"/>
      <c r="E36" s="28">
        <f>SUM(E39:E46)</f>
        <v>345.79</v>
      </c>
      <c r="F36" s="45">
        <f>F38</f>
        <v>8042</v>
      </c>
      <c r="G36" s="45">
        <f>G37</f>
        <v>3231</v>
      </c>
      <c r="H36" s="45">
        <f>H37</f>
        <v>2433</v>
      </c>
      <c r="I36" s="45">
        <v>2274120</v>
      </c>
      <c r="J36" s="25">
        <v>8042</v>
      </c>
      <c r="K36" s="25">
        <v>1608400</v>
      </c>
      <c r="L36" s="25">
        <f>L37</f>
        <v>3469</v>
      </c>
      <c r="M36" s="25">
        <f>M37</f>
        <v>665720</v>
      </c>
    </row>
    <row r="37" spans="1:13" x14ac:dyDescent="0.25">
      <c r="A37" s="44"/>
      <c r="B37" s="23" t="s">
        <v>160</v>
      </c>
      <c r="C37" s="23"/>
      <c r="D37" s="23"/>
      <c r="E37" s="46"/>
      <c r="F37" s="46"/>
      <c r="G37" s="45">
        <f>SUM(G39:G46)</f>
        <v>3231</v>
      </c>
      <c r="H37" s="45">
        <f>SUM(H39:H46)</f>
        <v>2433</v>
      </c>
      <c r="I37" s="24">
        <v>665720</v>
      </c>
      <c r="J37" s="20">
        <v>0</v>
      </c>
      <c r="K37" s="28">
        <v>0</v>
      </c>
      <c r="L37" s="45">
        <f>SUM(L39:L46)</f>
        <v>3469</v>
      </c>
      <c r="M37" s="45">
        <f>SUM(M39:M46)</f>
        <v>665720</v>
      </c>
    </row>
    <row r="38" spans="1:13" ht="28.5" x14ac:dyDescent="0.25">
      <c r="A38" s="44"/>
      <c r="B38" s="23" t="s">
        <v>161</v>
      </c>
      <c r="C38" s="23"/>
      <c r="D38" s="23"/>
      <c r="E38" s="46"/>
      <c r="F38" s="45">
        <f>SUM(F39:F46)</f>
        <v>8042</v>
      </c>
      <c r="G38" s="46"/>
      <c r="H38" s="46"/>
      <c r="I38" s="24">
        <v>1608400</v>
      </c>
      <c r="J38" s="24">
        <v>8042</v>
      </c>
      <c r="K38" s="45">
        <v>1608400</v>
      </c>
      <c r="L38" s="20">
        <v>0</v>
      </c>
      <c r="M38" s="20">
        <v>0</v>
      </c>
    </row>
    <row r="39" spans="1:13" ht="30" x14ac:dyDescent="0.25">
      <c r="A39" s="47">
        <v>1</v>
      </c>
      <c r="B39" s="48" t="s">
        <v>201</v>
      </c>
      <c r="C39" s="47" t="s">
        <v>202</v>
      </c>
      <c r="D39" s="47" t="s">
        <v>203</v>
      </c>
      <c r="E39" s="15">
        <v>143.5</v>
      </c>
      <c r="F39" s="30">
        <v>5230</v>
      </c>
      <c r="G39" s="19"/>
      <c r="H39" s="15">
        <v>365</v>
      </c>
      <c r="I39" s="33">
        <v>1046000</v>
      </c>
      <c r="J39" s="32">
        <v>523</v>
      </c>
      <c r="K39" s="30">
        <v>104600</v>
      </c>
      <c r="L39" s="32">
        <v>0</v>
      </c>
      <c r="M39" s="32">
        <v>0</v>
      </c>
    </row>
    <row r="40" spans="1:13" ht="30" x14ac:dyDescent="0.25">
      <c r="A40" s="47">
        <v>2</v>
      </c>
      <c r="B40" s="48" t="s">
        <v>204</v>
      </c>
      <c r="C40" s="47" t="s">
        <v>202</v>
      </c>
      <c r="D40" s="47" t="s">
        <v>203</v>
      </c>
      <c r="E40" s="15">
        <v>16.3</v>
      </c>
      <c r="F40" s="15">
        <v>584</v>
      </c>
      <c r="G40" s="19"/>
      <c r="H40" s="19"/>
      <c r="I40" s="33">
        <v>116800</v>
      </c>
      <c r="J40" s="32">
        <v>117</v>
      </c>
      <c r="K40" s="30">
        <v>23360</v>
      </c>
      <c r="L40" s="32">
        <v>0</v>
      </c>
      <c r="M40" s="32">
        <v>0</v>
      </c>
    </row>
    <row r="41" spans="1:13" ht="60" x14ac:dyDescent="0.25">
      <c r="A41" s="47">
        <v>3</v>
      </c>
      <c r="B41" s="48" t="s">
        <v>205</v>
      </c>
      <c r="C41" s="47" t="s">
        <v>206</v>
      </c>
      <c r="D41" s="47" t="s">
        <v>207</v>
      </c>
      <c r="E41" s="71">
        <v>20</v>
      </c>
      <c r="F41" s="19"/>
      <c r="G41" s="15">
        <v>504</v>
      </c>
      <c r="H41" s="15">
        <v>224</v>
      </c>
      <c r="I41" s="33">
        <v>118720</v>
      </c>
      <c r="J41" s="32">
        <v>0</v>
      </c>
      <c r="K41" s="15">
        <v>0</v>
      </c>
      <c r="L41" s="32">
        <v>728</v>
      </c>
      <c r="M41" s="33">
        <v>118720</v>
      </c>
    </row>
    <row r="42" spans="1:13" ht="105" x14ac:dyDescent="0.25">
      <c r="A42" s="47">
        <v>4</v>
      </c>
      <c r="B42" s="48" t="s">
        <v>205</v>
      </c>
      <c r="C42" s="47" t="s">
        <v>208</v>
      </c>
      <c r="D42" s="47" t="s">
        <v>209</v>
      </c>
      <c r="E42" s="15">
        <v>53.3</v>
      </c>
      <c r="F42" s="15">
        <v>98</v>
      </c>
      <c r="G42" s="30">
        <v>1066</v>
      </c>
      <c r="H42" s="30">
        <v>1830</v>
      </c>
      <c r="I42" s="33">
        <v>232800</v>
      </c>
      <c r="J42" s="32">
        <v>98</v>
      </c>
      <c r="K42" s="30">
        <v>19600</v>
      </c>
      <c r="L42" s="33">
        <v>1066</v>
      </c>
      <c r="M42" s="33">
        <v>213200</v>
      </c>
    </row>
    <row r="43" spans="1:13" ht="30" x14ac:dyDescent="0.25">
      <c r="A43" s="47">
        <v>5</v>
      </c>
      <c r="B43" s="48" t="s">
        <v>210</v>
      </c>
      <c r="C43" s="47" t="s">
        <v>211</v>
      </c>
      <c r="D43" s="47" t="s">
        <v>207</v>
      </c>
      <c r="E43" s="15">
        <v>14.1</v>
      </c>
      <c r="F43" s="19"/>
      <c r="G43" s="15">
        <v>356</v>
      </c>
      <c r="H43" s="19"/>
      <c r="I43" s="33">
        <v>71680</v>
      </c>
      <c r="J43" s="32">
        <v>0</v>
      </c>
      <c r="K43" s="15">
        <v>0</v>
      </c>
      <c r="L43" s="32">
        <v>356</v>
      </c>
      <c r="M43" s="33">
        <v>71680</v>
      </c>
    </row>
    <row r="44" spans="1:13" ht="90" x14ac:dyDescent="0.25">
      <c r="A44" s="47">
        <v>6</v>
      </c>
      <c r="B44" s="48" t="s">
        <v>212</v>
      </c>
      <c r="C44" s="47" t="s">
        <v>213</v>
      </c>
      <c r="D44" s="47" t="s">
        <v>192</v>
      </c>
      <c r="E44" s="15">
        <v>29.9</v>
      </c>
      <c r="F44" s="19"/>
      <c r="G44" s="15">
        <v>802</v>
      </c>
      <c r="H44" s="15">
        <v>14</v>
      </c>
      <c r="I44" s="33">
        <v>161520</v>
      </c>
      <c r="J44" s="32">
        <v>0</v>
      </c>
      <c r="K44" s="15">
        <v>0</v>
      </c>
      <c r="L44" s="32">
        <v>816</v>
      </c>
      <c r="M44" s="33">
        <v>161520</v>
      </c>
    </row>
    <row r="45" spans="1:13" ht="60" x14ac:dyDescent="0.25">
      <c r="A45" s="47">
        <v>7</v>
      </c>
      <c r="B45" s="48" t="s">
        <v>214</v>
      </c>
      <c r="C45" s="47" t="s">
        <v>215</v>
      </c>
      <c r="D45" s="47" t="s">
        <v>203</v>
      </c>
      <c r="E45" s="15">
        <v>12.9</v>
      </c>
      <c r="F45" s="19"/>
      <c r="G45" s="15">
        <v>503</v>
      </c>
      <c r="H45" s="19"/>
      <c r="I45" s="33">
        <v>100600</v>
      </c>
      <c r="J45" s="32">
        <v>0</v>
      </c>
      <c r="K45" s="15">
        <v>0</v>
      </c>
      <c r="L45" s="32">
        <v>503</v>
      </c>
      <c r="M45" s="33">
        <v>100600</v>
      </c>
    </row>
    <row r="46" spans="1:13" ht="30" x14ac:dyDescent="0.25">
      <c r="A46" s="47">
        <v>8</v>
      </c>
      <c r="B46" s="49" t="s">
        <v>216</v>
      </c>
      <c r="C46" s="40" t="s">
        <v>217</v>
      </c>
      <c r="D46" s="40" t="s">
        <v>35</v>
      </c>
      <c r="E46" s="50">
        <v>55.79</v>
      </c>
      <c r="F46" s="30">
        <v>2130</v>
      </c>
      <c r="G46" s="19"/>
      <c r="H46" s="41"/>
      <c r="I46" s="43">
        <v>426000</v>
      </c>
      <c r="J46" s="32">
        <v>213</v>
      </c>
      <c r="K46" s="30">
        <v>42600</v>
      </c>
      <c r="L46" s="32">
        <v>0</v>
      </c>
      <c r="M46" s="32">
        <v>0</v>
      </c>
    </row>
    <row r="47" spans="1:13" x14ac:dyDescent="0.25">
      <c r="A47" s="28" t="s">
        <v>64</v>
      </c>
      <c r="B47" s="21" t="s">
        <v>52</v>
      </c>
      <c r="C47" s="28"/>
      <c r="D47" s="37"/>
      <c r="E47" s="51">
        <v>1022.6</v>
      </c>
      <c r="F47" s="45">
        <v>25354</v>
      </c>
      <c r="G47" s="45">
        <v>8156</v>
      </c>
      <c r="H47" s="45">
        <v>4362</v>
      </c>
      <c r="I47" s="25">
        <v>7214343</v>
      </c>
      <c r="J47" s="25">
        <v>25354</v>
      </c>
      <c r="K47" s="25">
        <v>773960</v>
      </c>
      <c r="L47" s="25">
        <v>12518</v>
      </c>
      <c r="M47" s="25">
        <v>2141543</v>
      </c>
    </row>
    <row r="48" spans="1:13" x14ac:dyDescent="0.25">
      <c r="A48" s="28"/>
      <c r="B48" s="23" t="s">
        <v>160</v>
      </c>
      <c r="C48" s="28"/>
      <c r="D48" s="37"/>
      <c r="E48" s="27"/>
      <c r="F48" s="46"/>
      <c r="G48" s="45">
        <v>8156</v>
      </c>
      <c r="H48" s="45">
        <v>4362</v>
      </c>
      <c r="I48" s="24">
        <v>2141543</v>
      </c>
      <c r="J48" s="20">
        <v>0</v>
      </c>
      <c r="K48" s="28">
        <v>0</v>
      </c>
      <c r="L48" s="24">
        <v>12518</v>
      </c>
      <c r="M48" s="24">
        <v>2141543</v>
      </c>
    </row>
    <row r="49" spans="1:13" ht="28.5" x14ac:dyDescent="0.25">
      <c r="A49" s="28"/>
      <c r="B49" s="23" t="s">
        <v>161</v>
      </c>
      <c r="C49" s="28"/>
      <c r="D49" s="37"/>
      <c r="E49" s="27"/>
      <c r="F49" s="45">
        <v>25354</v>
      </c>
      <c r="G49" s="46"/>
      <c r="H49" s="46"/>
      <c r="I49" s="24">
        <v>5072800</v>
      </c>
      <c r="J49" s="24">
        <v>25354</v>
      </c>
      <c r="K49" s="45">
        <v>773960</v>
      </c>
      <c r="L49" s="27"/>
      <c r="M49" s="27"/>
    </row>
    <row r="50" spans="1:13" ht="45" x14ac:dyDescent="0.25">
      <c r="A50" s="15">
        <v>1</v>
      </c>
      <c r="B50" s="48" t="s">
        <v>218</v>
      </c>
      <c r="C50" s="15" t="s">
        <v>219</v>
      </c>
      <c r="D50" s="15" t="s">
        <v>220</v>
      </c>
      <c r="E50" s="52">
        <v>23.5</v>
      </c>
      <c r="F50" s="52">
        <v>549</v>
      </c>
      <c r="G50" s="41"/>
      <c r="H50" s="41"/>
      <c r="I50" s="33">
        <v>111800</v>
      </c>
      <c r="J50" s="32">
        <v>165</v>
      </c>
      <c r="K50" s="30">
        <v>33540</v>
      </c>
      <c r="L50" s="32">
        <v>0</v>
      </c>
      <c r="M50" s="32">
        <v>0</v>
      </c>
    </row>
    <row r="51" spans="1:13" ht="60" x14ac:dyDescent="0.25">
      <c r="A51" s="15">
        <v>2</v>
      </c>
      <c r="B51" s="48" t="s">
        <v>221</v>
      </c>
      <c r="C51" s="15" t="s">
        <v>222</v>
      </c>
      <c r="D51" s="15" t="s">
        <v>220</v>
      </c>
      <c r="E51" s="52">
        <v>15.9</v>
      </c>
      <c r="F51" s="52">
        <v>591</v>
      </c>
      <c r="G51" s="52">
        <v>27</v>
      </c>
      <c r="H51" s="52">
        <v>187</v>
      </c>
      <c r="I51" s="33">
        <v>133040</v>
      </c>
      <c r="J51" s="32">
        <v>177</v>
      </c>
      <c r="K51" s="30">
        <v>35460</v>
      </c>
      <c r="L51" s="32">
        <v>214</v>
      </c>
      <c r="M51" s="33">
        <v>14840</v>
      </c>
    </row>
    <row r="52" spans="1:13" ht="45" x14ac:dyDescent="0.25">
      <c r="A52" s="15">
        <v>3</v>
      </c>
      <c r="B52" s="48" t="s">
        <v>223</v>
      </c>
      <c r="C52" s="15" t="s">
        <v>224</v>
      </c>
      <c r="D52" s="15" t="s">
        <v>220</v>
      </c>
      <c r="E52" s="52">
        <v>43.8</v>
      </c>
      <c r="F52" s="52">
        <v>925</v>
      </c>
      <c r="G52" s="52">
        <v>223</v>
      </c>
      <c r="H52" s="31">
        <v>1601</v>
      </c>
      <c r="I52" s="33">
        <v>460040</v>
      </c>
      <c r="J52" s="32">
        <v>278</v>
      </c>
      <c r="K52" s="30">
        <v>55500</v>
      </c>
      <c r="L52" s="33">
        <v>1824</v>
      </c>
      <c r="M52" s="33">
        <v>275040</v>
      </c>
    </row>
    <row r="53" spans="1:13" ht="45" x14ac:dyDescent="0.25">
      <c r="A53" s="15">
        <v>4</v>
      </c>
      <c r="B53" s="48" t="s">
        <v>225</v>
      </c>
      <c r="C53" s="15" t="s">
        <v>226</v>
      </c>
      <c r="D53" s="15" t="s">
        <v>53</v>
      </c>
      <c r="E53" s="52">
        <v>17.7</v>
      </c>
      <c r="F53" s="52">
        <v>784</v>
      </c>
      <c r="G53" s="41"/>
      <c r="H53" s="52">
        <v>216</v>
      </c>
      <c r="I53" s="33">
        <v>174080</v>
      </c>
      <c r="J53" s="32">
        <v>235</v>
      </c>
      <c r="K53" s="30">
        <v>47040</v>
      </c>
      <c r="L53" s="32">
        <v>216</v>
      </c>
      <c r="M53" s="33">
        <v>17280</v>
      </c>
    </row>
    <row r="54" spans="1:13" ht="45" x14ac:dyDescent="0.25">
      <c r="A54" s="15">
        <v>5</v>
      </c>
      <c r="B54" s="48" t="s">
        <v>227</v>
      </c>
      <c r="C54" s="15" t="s">
        <v>228</v>
      </c>
      <c r="D54" s="15" t="s">
        <v>56</v>
      </c>
      <c r="E54" s="52">
        <v>19.2</v>
      </c>
      <c r="F54" s="52">
        <v>842</v>
      </c>
      <c r="G54" s="52">
        <v>350</v>
      </c>
      <c r="H54" s="52">
        <v>216</v>
      </c>
      <c r="I54" s="33">
        <v>255680</v>
      </c>
      <c r="J54" s="32">
        <v>253</v>
      </c>
      <c r="K54" s="30">
        <v>50520</v>
      </c>
      <c r="L54" s="32">
        <v>566</v>
      </c>
      <c r="M54" s="33">
        <v>87280</v>
      </c>
    </row>
    <row r="55" spans="1:13" ht="60" x14ac:dyDescent="0.25">
      <c r="A55" s="15">
        <v>6</v>
      </c>
      <c r="B55" s="48" t="s">
        <v>229</v>
      </c>
      <c r="C55" s="15" t="s">
        <v>230</v>
      </c>
      <c r="D55" s="15" t="s">
        <v>231</v>
      </c>
      <c r="E55" s="52">
        <v>75.099999999999994</v>
      </c>
      <c r="F55" s="31">
        <v>2972</v>
      </c>
      <c r="G55" s="52">
        <v>38</v>
      </c>
      <c r="H55" s="41"/>
      <c r="I55" s="33">
        <v>602000</v>
      </c>
      <c r="J55" s="32">
        <v>297</v>
      </c>
      <c r="K55" s="30">
        <v>59440</v>
      </c>
      <c r="L55" s="32">
        <v>38</v>
      </c>
      <c r="M55" s="33">
        <v>7600</v>
      </c>
    </row>
    <row r="56" spans="1:13" ht="60" x14ac:dyDescent="0.25">
      <c r="A56" s="15">
        <v>7</v>
      </c>
      <c r="B56" s="48" t="s">
        <v>232</v>
      </c>
      <c r="C56" s="15" t="s">
        <v>233</v>
      </c>
      <c r="D56" s="15" t="s">
        <v>231</v>
      </c>
      <c r="E56" s="52">
        <v>36.6</v>
      </c>
      <c r="F56" s="52">
        <v>940</v>
      </c>
      <c r="G56" s="52">
        <v>50</v>
      </c>
      <c r="H56" s="41"/>
      <c r="I56" s="33">
        <v>198000</v>
      </c>
      <c r="J56" s="32">
        <v>94</v>
      </c>
      <c r="K56" s="30">
        <v>18800</v>
      </c>
      <c r="L56" s="32">
        <v>50</v>
      </c>
      <c r="M56" s="33">
        <v>10000</v>
      </c>
    </row>
    <row r="57" spans="1:13" ht="60" x14ac:dyDescent="0.25">
      <c r="A57" s="15">
        <v>8</v>
      </c>
      <c r="B57" s="48" t="s">
        <v>234</v>
      </c>
      <c r="C57" s="15" t="s">
        <v>235</v>
      </c>
      <c r="D57" s="15" t="s">
        <v>236</v>
      </c>
      <c r="E57" s="52">
        <v>13.4</v>
      </c>
      <c r="F57" s="52">
        <v>380</v>
      </c>
      <c r="G57" s="41"/>
      <c r="H57" s="41"/>
      <c r="I57" s="33">
        <v>76000</v>
      </c>
      <c r="J57" s="32">
        <v>114</v>
      </c>
      <c r="K57" s="30">
        <v>22800</v>
      </c>
      <c r="L57" s="32">
        <v>0</v>
      </c>
      <c r="M57" s="32">
        <v>0</v>
      </c>
    </row>
    <row r="58" spans="1:13" ht="60" x14ac:dyDescent="0.25">
      <c r="A58" s="15">
        <v>9</v>
      </c>
      <c r="B58" s="48" t="s">
        <v>237</v>
      </c>
      <c r="C58" s="15" t="s">
        <v>238</v>
      </c>
      <c r="D58" s="15" t="s">
        <v>236</v>
      </c>
      <c r="E58" s="52">
        <v>11.5</v>
      </c>
      <c r="F58" s="52">
        <v>454</v>
      </c>
      <c r="G58" s="41"/>
      <c r="H58" s="41"/>
      <c r="I58" s="33">
        <v>90800</v>
      </c>
      <c r="J58" s="32">
        <v>136</v>
      </c>
      <c r="K58" s="30">
        <v>27240</v>
      </c>
      <c r="L58" s="32">
        <v>0</v>
      </c>
      <c r="M58" s="32">
        <v>0</v>
      </c>
    </row>
    <row r="59" spans="1:13" ht="60" x14ac:dyDescent="0.25">
      <c r="A59" s="15">
        <v>10</v>
      </c>
      <c r="B59" s="48" t="s">
        <v>239</v>
      </c>
      <c r="C59" s="15" t="s">
        <v>240</v>
      </c>
      <c r="D59" s="15" t="s">
        <v>241</v>
      </c>
      <c r="E59" s="52">
        <v>60.2</v>
      </c>
      <c r="F59" s="31">
        <v>1558</v>
      </c>
      <c r="G59" s="52">
        <v>122</v>
      </c>
      <c r="H59" s="52">
        <v>402</v>
      </c>
      <c r="I59" s="33">
        <v>368160</v>
      </c>
      <c r="J59" s="32">
        <v>156</v>
      </c>
      <c r="K59" s="30">
        <v>31160</v>
      </c>
      <c r="L59" s="32">
        <v>524</v>
      </c>
      <c r="M59" s="33">
        <v>56560</v>
      </c>
    </row>
    <row r="60" spans="1:13" ht="45" x14ac:dyDescent="0.25">
      <c r="A60" s="15">
        <v>11</v>
      </c>
      <c r="B60" s="48" t="s">
        <v>242</v>
      </c>
      <c r="C60" s="15" t="s">
        <v>243</v>
      </c>
      <c r="D60" s="15" t="s">
        <v>53</v>
      </c>
      <c r="E60" s="52">
        <v>145.6</v>
      </c>
      <c r="F60" s="31">
        <v>4731</v>
      </c>
      <c r="G60" s="31">
        <v>2902</v>
      </c>
      <c r="H60" s="41"/>
      <c r="I60" s="33">
        <v>1526600</v>
      </c>
      <c r="J60" s="32">
        <v>473</v>
      </c>
      <c r="K60" s="30">
        <v>94620</v>
      </c>
      <c r="L60" s="33">
        <v>2902</v>
      </c>
      <c r="M60" s="33">
        <v>580400</v>
      </c>
    </row>
    <row r="61" spans="1:13" ht="60" x14ac:dyDescent="0.25">
      <c r="A61" s="15">
        <v>12</v>
      </c>
      <c r="B61" s="48" t="s">
        <v>244</v>
      </c>
      <c r="C61" s="15" t="s">
        <v>245</v>
      </c>
      <c r="D61" s="15" t="s">
        <v>56</v>
      </c>
      <c r="E61" s="52">
        <v>42.7</v>
      </c>
      <c r="F61" s="31">
        <v>1580</v>
      </c>
      <c r="G61" s="41"/>
      <c r="H61" s="52">
        <v>296</v>
      </c>
      <c r="I61" s="33">
        <v>339680</v>
      </c>
      <c r="J61" s="32">
        <v>158</v>
      </c>
      <c r="K61" s="30">
        <v>31600</v>
      </c>
      <c r="L61" s="32">
        <v>296</v>
      </c>
      <c r="M61" s="33">
        <v>23680</v>
      </c>
    </row>
    <row r="62" spans="1:13" ht="45" x14ac:dyDescent="0.25">
      <c r="A62" s="15">
        <v>13</v>
      </c>
      <c r="B62" s="48" t="s">
        <v>246</v>
      </c>
      <c r="C62" s="15" t="s">
        <v>247</v>
      </c>
      <c r="D62" s="15" t="s">
        <v>53</v>
      </c>
      <c r="E62" s="52">
        <v>42.6</v>
      </c>
      <c r="F62" s="31">
        <v>1055</v>
      </c>
      <c r="G62" s="41"/>
      <c r="H62" s="41"/>
      <c r="I62" s="33">
        <v>211000</v>
      </c>
      <c r="J62" s="32">
        <v>106</v>
      </c>
      <c r="K62" s="30">
        <v>21100</v>
      </c>
      <c r="L62" s="32">
        <v>0</v>
      </c>
      <c r="M62" s="32">
        <v>0</v>
      </c>
    </row>
    <row r="63" spans="1:13" ht="45" x14ac:dyDescent="0.25">
      <c r="A63" s="15">
        <v>14</v>
      </c>
      <c r="B63" s="48" t="s">
        <v>248</v>
      </c>
      <c r="C63" s="15" t="s">
        <v>249</v>
      </c>
      <c r="D63" s="15" t="s">
        <v>220</v>
      </c>
      <c r="E63" s="52">
        <v>14</v>
      </c>
      <c r="F63" s="52">
        <v>535</v>
      </c>
      <c r="G63" s="41"/>
      <c r="H63" s="41"/>
      <c r="I63" s="33">
        <v>107000</v>
      </c>
      <c r="J63" s="32">
        <v>161</v>
      </c>
      <c r="K63" s="30">
        <v>32100</v>
      </c>
      <c r="L63" s="32">
        <v>0</v>
      </c>
      <c r="M63" s="32">
        <v>0</v>
      </c>
    </row>
    <row r="64" spans="1:13" ht="60" x14ac:dyDescent="0.25">
      <c r="A64" s="15">
        <v>15</v>
      </c>
      <c r="B64" s="48" t="s">
        <v>250</v>
      </c>
      <c r="C64" s="15" t="s">
        <v>230</v>
      </c>
      <c r="D64" s="15" t="s">
        <v>220</v>
      </c>
      <c r="E64" s="52">
        <v>27</v>
      </c>
      <c r="F64" s="52">
        <v>868</v>
      </c>
      <c r="G64" s="41"/>
      <c r="H64" s="41"/>
      <c r="I64" s="33">
        <v>173600</v>
      </c>
      <c r="J64" s="32">
        <v>260</v>
      </c>
      <c r="K64" s="30">
        <v>52080</v>
      </c>
      <c r="L64" s="32">
        <v>0</v>
      </c>
      <c r="M64" s="32">
        <v>0</v>
      </c>
    </row>
    <row r="65" spans="1:13" ht="30" x14ac:dyDescent="0.25">
      <c r="A65" s="15">
        <v>16</v>
      </c>
      <c r="B65" s="48" t="s">
        <v>80</v>
      </c>
      <c r="C65" s="15" t="s">
        <v>251</v>
      </c>
      <c r="D65" s="15" t="s">
        <v>220</v>
      </c>
      <c r="E65" s="52">
        <v>72.400000000000006</v>
      </c>
      <c r="F65" s="31">
        <v>1353</v>
      </c>
      <c r="G65" s="52">
        <v>488</v>
      </c>
      <c r="H65" s="31">
        <v>1028</v>
      </c>
      <c r="I65" s="33">
        <v>507946</v>
      </c>
      <c r="J65" s="32">
        <v>135</v>
      </c>
      <c r="K65" s="30">
        <v>27060</v>
      </c>
      <c r="L65" s="33">
        <v>1516</v>
      </c>
      <c r="M65" s="33">
        <v>237346</v>
      </c>
    </row>
    <row r="66" spans="1:13" ht="60" x14ac:dyDescent="0.25">
      <c r="A66" s="15">
        <v>17</v>
      </c>
      <c r="B66" s="48" t="s">
        <v>252</v>
      </c>
      <c r="C66" s="15" t="s">
        <v>253</v>
      </c>
      <c r="D66" s="15" t="s">
        <v>53</v>
      </c>
      <c r="E66" s="52">
        <v>19.399999999999999</v>
      </c>
      <c r="F66" s="41"/>
      <c r="G66" s="52">
        <v>155</v>
      </c>
      <c r="H66" s="41"/>
      <c r="I66" s="33">
        <v>31008</v>
      </c>
      <c r="J66" s="32">
        <v>0</v>
      </c>
      <c r="K66" s="15">
        <v>0</v>
      </c>
      <c r="L66" s="32">
        <v>155</v>
      </c>
      <c r="M66" s="33">
        <v>31008</v>
      </c>
    </row>
    <row r="67" spans="1:13" ht="45" x14ac:dyDescent="0.25">
      <c r="A67" s="15">
        <v>18</v>
      </c>
      <c r="B67" s="48" t="s">
        <v>254</v>
      </c>
      <c r="C67" s="15" t="s">
        <v>255</v>
      </c>
      <c r="D67" s="15" t="s">
        <v>53</v>
      </c>
      <c r="E67" s="52">
        <v>15.8</v>
      </c>
      <c r="F67" s="52">
        <v>729</v>
      </c>
      <c r="G67" s="41"/>
      <c r="H67" s="41"/>
      <c r="I67" s="33">
        <v>145800</v>
      </c>
      <c r="J67" s="32">
        <v>219</v>
      </c>
      <c r="K67" s="30">
        <v>43740</v>
      </c>
      <c r="L67" s="32">
        <v>0</v>
      </c>
      <c r="M67" s="32">
        <v>0</v>
      </c>
    </row>
    <row r="68" spans="1:13" ht="30" x14ac:dyDescent="0.25">
      <c r="A68" s="15">
        <v>19</v>
      </c>
      <c r="B68" s="48" t="s">
        <v>256</v>
      </c>
      <c r="C68" s="15" t="s">
        <v>257</v>
      </c>
      <c r="D68" s="15" t="s">
        <v>53</v>
      </c>
      <c r="E68" s="52">
        <v>43.9</v>
      </c>
      <c r="F68" s="41"/>
      <c r="G68" s="31">
        <v>1461</v>
      </c>
      <c r="H68" s="41"/>
      <c r="I68" s="33">
        <v>292200</v>
      </c>
      <c r="J68" s="32">
        <v>0</v>
      </c>
      <c r="K68" s="15">
        <v>0</v>
      </c>
      <c r="L68" s="33">
        <v>1461</v>
      </c>
      <c r="M68" s="33">
        <v>292200</v>
      </c>
    </row>
    <row r="69" spans="1:13" ht="60" x14ac:dyDescent="0.25">
      <c r="A69" s="15">
        <v>20</v>
      </c>
      <c r="B69" s="48" t="s">
        <v>258</v>
      </c>
      <c r="C69" s="15" t="s">
        <v>259</v>
      </c>
      <c r="D69" s="15" t="s">
        <v>57</v>
      </c>
      <c r="E69" s="52">
        <v>12.3</v>
      </c>
      <c r="F69" s="41"/>
      <c r="G69" s="52">
        <v>521</v>
      </c>
      <c r="H69" s="41"/>
      <c r="I69" s="33">
        <v>104200</v>
      </c>
      <c r="J69" s="32">
        <v>0</v>
      </c>
      <c r="K69" s="15">
        <v>0</v>
      </c>
      <c r="L69" s="32">
        <v>521</v>
      </c>
      <c r="M69" s="33">
        <v>104200</v>
      </c>
    </row>
    <row r="70" spans="1:13" ht="60" x14ac:dyDescent="0.25">
      <c r="A70" s="15">
        <v>21</v>
      </c>
      <c r="B70" s="48" t="s">
        <v>260</v>
      </c>
      <c r="C70" s="15" t="s">
        <v>261</v>
      </c>
      <c r="D70" s="15" t="s">
        <v>57</v>
      </c>
      <c r="E70" s="52">
        <v>7</v>
      </c>
      <c r="F70" s="41"/>
      <c r="G70" s="52">
        <v>387</v>
      </c>
      <c r="H70" s="41"/>
      <c r="I70" s="33">
        <v>77400</v>
      </c>
      <c r="J70" s="32">
        <v>0</v>
      </c>
      <c r="K70" s="15">
        <v>0</v>
      </c>
      <c r="L70" s="32">
        <v>387</v>
      </c>
      <c r="M70" s="33">
        <v>77400</v>
      </c>
    </row>
    <row r="71" spans="1:13" ht="45" x14ac:dyDescent="0.25">
      <c r="A71" s="15">
        <v>22</v>
      </c>
      <c r="B71" s="48" t="s">
        <v>262</v>
      </c>
      <c r="C71" s="15" t="s">
        <v>263</v>
      </c>
      <c r="D71" s="15" t="s">
        <v>57</v>
      </c>
      <c r="E71" s="52">
        <v>10.7</v>
      </c>
      <c r="F71" s="41"/>
      <c r="G71" s="52">
        <v>628</v>
      </c>
      <c r="H71" s="41"/>
      <c r="I71" s="33">
        <v>125600</v>
      </c>
      <c r="J71" s="32">
        <v>0</v>
      </c>
      <c r="K71" s="15">
        <v>0</v>
      </c>
      <c r="L71" s="32">
        <v>628</v>
      </c>
      <c r="M71" s="33">
        <v>125600</v>
      </c>
    </row>
    <row r="72" spans="1:13" ht="30" x14ac:dyDescent="0.25">
      <c r="A72" s="15">
        <v>23</v>
      </c>
      <c r="B72" s="48" t="s">
        <v>264</v>
      </c>
      <c r="C72" s="15" t="s">
        <v>265</v>
      </c>
      <c r="D72" s="15" t="s">
        <v>266</v>
      </c>
      <c r="E72" s="52">
        <v>1.7</v>
      </c>
      <c r="F72" s="41"/>
      <c r="G72" s="52">
        <v>71</v>
      </c>
      <c r="H72" s="52">
        <v>100</v>
      </c>
      <c r="I72" s="33">
        <v>22200</v>
      </c>
      <c r="J72" s="32">
        <v>0</v>
      </c>
      <c r="K72" s="15">
        <v>0</v>
      </c>
      <c r="L72" s="32">
        <v>171</v>
      </c>
      <c r="M72" s="33">
        <v>22200</v>
      </c>
    </row>
    <row r="73" spans="1:13" ht="45" x14ac:dyDescent="0.25">
      <c r="A73" s="15">
        <v>24</v>
      </c>
      <c r="B73" s="48" t="s">
        <v>267</v>
      </c>
      <c r="C73" s="15" t="s">
        <v>240</v>
      </c>
      <c r="D73" s="15" t="s">
        <v>56</v>
      </c>
      <c r="E73" s="52">
        <v>25.8</v>
      </c>
      <c r="F73" s="31">
        <v>1053</v>
      </c>
      <c r="G73" s="52">
        <v>10</v>
      </c>
      <c r="H73" s="41"/>
      <c r="I73" s="33">
        <v>212600</v>
      </c>
      <c r="J73" s="32">
        <v>105</v>
      </c>
      <c r="K73" s="30">
        <v>21060</v>
      </c>
      <c r="L73" s="32">
        <v>10</v>
      </c>
      <c r="M73" s="33">
        <v>2000</v>
      </c>
    </row>
    <row r="74" spans="1:13" ht="45" x14ac:dyDescent="0.25">
      <c r="A74" s="15">
        <v>25</v>
      </c>
      <c r="B74" s="48" t="s">
        <v>268</v>
      </c>
      <c r="C74" s="15" t="s">
        <v>240</v>
      </c>
      <c r="D74" s="15" t="s">
        <v>269</v>
      </c>
      <c r="E74" s="52">
        <v>35.9</v>
      </c>
      <c r="F74" s="31">
        <v>1227</v>
      </c>
      <c r="G74" s="41"/>
      <c r="H74" s="41"/>
      <c r="I74" s="33">
        <v>245400</v>
      </c>
      <c r="J74" s="32">
        <v>123</v>
      </c>
      <c r="K74" s="30">
        <v>24540</v>
      </c>
      <c r="L74" s="32">
        <v>0</v>
      </c>
      <c r="M74" s="32">
        <v>0</v>
      </c>
    </row>
    <row r="75" spans="1:13" ht="45" x14ac:dyDescent="0.25">
      <c r="A75" s="15">
        <v>26</v>
      </c>
      <c r="B75" s="48" t="s">
        <v>270</v>
      </c>
      <c r="C75" s="15" t="s">
        <v>240</v>
      </c>
      <c r="D75" s="15" t="s">
        <v>53</v>
      </c>
      <c r="E75" s="52">
        <v>58</v>
      </c>
      <c r="F75" s="31">
        <v>2228</v>
      </c>
      <c r="G75" s="52">
        <v>54</v>
      </c>
      <c r="H75" s="41"/>
      <c r="I75" s="33">
        <v>456400</v>
      </c>
      <c r="J75" s="32">
        <v>223</v>
      </c>
      <c r="K75" s="30">
        <v>44560</v>
      </c>
      <c r="L75" s="32">
        <v>54</v>
      </c>
      <c r="M75" s="33">
        <v>10800</v>
      </c>
    </row>
    <row r="76" spans="1:13" ht="60" x14ac:dyDescent="0.25">
      <c r="A76" s="15">
        <v>27</v>
      </c>
      <c r="B76" s="48" t="s">
        <v>271</v>
      </c>
      <c r="C76" s="15" t="s">
        <v>272</v>
      </c>
      <c r="D76" s="15" t="s">
        <v>269</v>
      </c>
      <c r="E76" s="52">
        <v>10.4</v>
      </c>
      <c r="F76" s="41"/>
      <c r="G76" s="52">
        <v>83</v>
      </c>
      <c r="H76" s="41"/>
      <c r="I76" s="33">
        <v>16640</v>
      </c>
      <c r="J76" s="32">
        <v>0</v>
      </c>
      <c r="K76" s="15">
        <v>0</v>
      </c>
      <c r="L76" s="32">
        <v>83</v>
      </c>
      <c r="M76" s="33">
        <v>16640</v>
      </c>
    </row>
    <row r="77" spans="1:13" ht="45" x14ac:dyDescent="0.25">
      <c r="A77" s="15">
        <v>28</v>
      </c>
      <c r="B77" s="48" t="s">
        <v>273</v>
      </c>
      <c r="C77" s="15" t="s">
        <v>274</v>
      </c>
      <c r="D77" s="15" t="s">
        <v>57</v>
      </c>
      <c r="E77" s="52">
        <v>9.9</v>
      </c>
      <c r="F77" s="41"/>
      <c r="G77" s="52">
        <v>138</v>
      </c>
      <c r="H77" s="52">
        <v>316</v>
      </c>
      <c r="I77" s="33">
        <v>59869</v>
      </c>
      <c r="J77" s="32">
        <v>0</v>
      </c>
      <c r="K77" s="15">
        <v>0</v>
      </c>
      <c r="L77" s="32">
        <v>454</v>
      </c>
      <c r="M77" s="33">
        <v>59869</v>
      </c>
    </row>
    <row r="78" spans="1:13" ht="120" x14ac:dyDescent="0.25">
      <c r="A78" s="15">
        <v>29</v>
      </c>
      <c r="B78" s="48" t="s">
        <v>275</v>
      </c>
      <c r="C78" s="15" t="s">
        <v>276</v>
      </c>
      <c r="D78" s="15" t="s">
        <v>277</v>
      </c>
      <c r="E78" s="52">
        <v>54.8</v>
      </c>
      <c r="F78" s="41"/>
      <c r="G78" s="41"/>
      <c r="H78" s="41"/>
      <c r="I78" s="41"/>
      <c r="J78" s="32">
        <v>0</v>
      </c>
      <c r="K78" s="15">
        <v>0</v>
      </c>
      <c r="L78" s="32">
        <v>0</v>
      </c>
      <c r="M78" s="32">
        <v>0</v>
      </c>
    </row>
    <row r="79" spans="1:13" ht="45" x14ac:dyDescent="0.25">
      <c r="A79" s="15">
        <v>30</v>
      </c>
      <c r="B79" s="65" t="s">
        <v>318</v>
      </c>
      <c r="C79" s="56" t="s">
        <v>319</v>
      </c>
      <c r="D79" s="40" t="s">
        <v>220</v>
      </c>
      <c r="E79" s="66">
        <f>3083/10000</f>
        <v>0.30830000000000002</v>
      </c>
      <c r="F79" s="62"/>
      <c r="G79" s="62"/>
      <c r="H79" s="50">
        <v>208</v>
      </c>
      <c r="I79" s="60"/>
      <c r="J79" s="32"/>
      <c r="K79" s="15"/>
      <c r="L79" s="32"/>
      <c r="M79" s="32"/>
    </row>
    <row r="80" spans="1:13" ht="45" x14ac:dyDescent="0.25">
      <c r="A80" s="15">
        <v>31</v>
      </c>
      <c r="B80" s="65" t="s">
        <v>320</v>
      </c>
      <c r="C80" s="56" t="s">
        <v>321</v>
      </c>
      <c r="D80" s="40" t="s">
        <v>220</v>
      </c>
      <c r="E80" s="66">
        <f>3090/10000</f>
        <v>0.309</v>
      </c>
      <c r="F80" s="62"/>
      <c r="G80" s="62"/>
      <c r="H80" s="50">
        <v>358</v>
      </c>
      <c r="I80" s="60">
        <v>36703.339999999997</v>
      </c>
      <c r="J80" s="32"/>
      <c r="K80" s="15"/>
      <c r="L80" s="32"/>
      <c r="M80" s="32"/>
    </row>
    <row r="81" spans="1:13" x14ac:dyDescent="0.25">
      <c r="A81" s="36" t="s">
        <v>81</v>
      </c>
      <c r="B81" s="37" t="s">
        <v>82</v>
      </c>
      <c r="C81" s="28"/>
      <c r="D81" s="37"/>
      <c r="E81" s="72">
        <f>SUM(E84:E87)</f>
        <v>68.800000000000011</v>
      </c>
      <c r="F81" s="25">
        <f>F83</f>
        <v>1056</v>
      </c>
      <c r="G81" s="25">
        <f>G82</f>
        <v>1089</v>
      </c>
      <c r="H81" s="36">
        <v>0</v>
      </c>
      <c r="I81" s="25">
        <v>457171</v>
      </c>
      <c r="J81" s="25">
        <v>1056</v>
      </c>
      <c r="K81" s="25">
        <v>108500</v>
      </c>
      <c r="L81" s="45">
        <v>1089</v>
      </c>
      <c r="M81" s="45">
        <v>245971</v>
      </c>
    </row>
    <row r="82" spans="1:13" x14ac:dyDescent="0.25">
      <c r="A82" s="44"/>
      <c r="B82" s="23" t="s">
        <v>160</v>
      </c>
      <c r="C82" s="23"/>
      <c r="D82" s="23"/>
      <c r="E82" s="27"/>
      <c r="F82" s="27"/>
      <c r="G82" s="25">
        <f>SUM(G84:G87)</f>
        <v>1089</v>
      </c>
      <c r="H82" s="36">
        <v>0</v>
      </c>
      <c r="I82" s="24">
        <v>245971</v>
      </c>
      <c r="J82" s="20">
        <v>0</v>
      </c>
      <c r="K82" s="28">
        <v>0</v>
      </c>
      <c r="L82" s="24">
        <v>1089</v>
      </c>
      <c r="M82" s="24">
        <v>245971</v>
      </c>
    </row>
    <row r="83" spans="1:13" ht="28.5" x14ac:dyDescent="0.25">
      <c r="A83" s="44"/>
      <c r="B83" s="23" t="s">
        <v>161</v>
      </c>
      <c r="C83" s="23"/>
      <c r="D83" s="23"/>
      <c r="E83" s="27"/>
      <c r="F83" s="25">
        <f>SUM(F84:F87)</f>
        <v>1056</v>
      </c>
      <c r="G83" s="27"/>
      <c r="H83" s="27"/>
      <c r="I83" s="24">
        <v>211200</v>
      </c>
      <c r="J83" s="24">
        <v>1056</v>
      </c>
      <c r="K83" s="25">
        <v>108500</v>
      </c>
      <c r="L83" s="27"/>
      <c r="M83" s="27"/>
    </row>
    <row r="84" spans="1:13" ht="30" x14ac:dyDescent="0.25">
      <c r="A84" s="47">
        <v>1</v>
      </c>
      <c r="B84" s="48" t="s">
        <v>278</v>
      </c>
      <c r="C84" s="47" t="s">
        <v>279</v>
      </c>
      <c r="D84" s="47" t="s">
        <v>280</v>
      </c>
      <c r="E84" s="52">
        <v>9.8000000000000007</v>
      </c>
      <c r="F84" s="52">
        <v>29</v>
      </c>
      <c r="G84" s="52">
        <v>463</v>
      </c>
      <c r="H84" s="41"/>
      <c r="I84" s="33">
        <v>126571</v>
      </c>
      <c r="J84" s="32">
        <v>29</v>
      </c>
      <c r="K84" s="30">
        <v>5800</v>
      </c>
      <c r="L84" s="32">
        <v>463</v>
      </c>
      <c r="M84" s="33">
        <v>120771</v>
      </c>
    </row>
    <row r="85" spans="1:13" ht="30" x14ac:dyDescent="0.25">
      <c r="A85" s="47">
        <v>2</v>
      </c>
      <c r="B85" s="48" t="s">
        <v>281</v>
      </c>
      <c r="C85" s="47" t="s">
        <v>282</v>
      </c>
      <c r="D85" s="47" t="s">
        <v>280</v>
      </c>
      <c r="E85" s="52">
        <v>22.9</v>
      </c>
      <c r="F85" s="41"/>
      <c r="G85" s="52">
        <v>626</v>
      </c>
      <c r="H85" s="41"/>
      <c r="I85" s="33">
        <v>125200</v>
      </c>
      <c r="J85" s="32">
        <v>0</v>
      </c>
      <c r="K85" s="15">
        <v>0</v>
      </c>
      <c r="L85" s="32">
        <v>626</v>
      </c>
      <c r="M85" s="33">
        <v>125200</v>
      </c>
    </row>
    <row r="86" spans="1:13" ht="30" x14ac:dyDescent="0.25">
      <c r="A86" s="47">
        <v>3</v>
      </c>
      <c r="B86" s="48" t="s">
        <v>283</v>
      </c>
      <c r="C86" s="47" t="s">
        <v>284</v>
      </c>
      <c r="D86" s="47" t="s">
        <v>280</v>
      </c>
      <c r="E86" s="52">
        <v>10.199999999999999</v>
      </c>
      <c r="F86" s="52">
        <v>465</v>
      </c>
      <c r="G86" s="41"/>
      <c r="H86" s="41"/>
      <c r="I86" s="33">
        <v>93000</v>
      </c>
      <c r="J86" s="32">
        <v>233</v>
      </c>
      <c r="K86" s="30">
        <v>46500</v>
      </c>
      <c r="L86" s="32">
        <v>0</v>
      </c>
      <c r="M86" s="32">
        <v>0</v>
      </c>
    </row>
    <row r="87" spans="1:13" ht="30" x14ac:dyDescent="0.25">
      <c r="A87" s="47">
        <v>4</v>
      </c>
      <c r="B87" s="48" t="s">
        <v>285</v>
      </c>
      <c r="C87" s="47" t="s">
        <v>286</v>
      </c>
      <c r="D87" s="47" t="s">
        <v>287</v>
      </c>
      <c r="E87" s="52">
        <v>25.9</v>
      </c>
      <c r="F87" s="52">
        <v>562</v>
      </c>
      <c r="G87" s="41"/>
      <c r="H87" s="41"/>
      <c r="I87" s="33">
        <v>112400</v>
      </c>
      <c r="J87" s="32">
        <v>281</v>
      </c>
      <c r="K87" s="30">
        <v>56200</v>
      </c>
      <c r="L87" s="32">
        <v>0</v>
      </c>
      <c r="M87" s="32">
        <v>0</v>
      </c>
    </row>
    <row r="88" spans="1:13" x14ac:dyDescent="0.25">
      <c r="A88" s="36" t="s">
        <v>92</v>
      </c>
      <c r="B88" s="39" t="s">
        <v>125</v>
      </c>
      <c r="C88" s="36"/>
      <c r="D88" s="44"/>
      <c r="E88" s="28">
        <v>31.6</v>
      </c>
      <c r="F88" s="28">
        <v>833</v>
      </c>
      <c r="G88" s="28">
        <v>68</v>
      </c>
      <c r="H88" s="28">
        <v>0</v>
      </c>
      <c r="I88" s="45">
        <v>180200</v>
      </c>
      <c r="J88" s="36">
        <v>833</v>
      </c>
      <c r="K88" s="25">
        <v>166600</v>
      </c>
      <c r="L88" s="28">
        <v>68</v>
      </c>
      <c r="M88" s="45">
        <v>13600</v>
      </c>
    </row>
    <row r="89" spans="1:13" x14ac:dyDescent="0.25">
      <c r="A89" s="44"/>
      <c r="B89" s="23" t="s">
        <v>160</v>
      </c>
      <c r="C89" s="23"/>
      <c r="D89" s="23"/>
      <c r="E89" s="46"/>
      <c r="F89" s="46"/>
      <c r="G89" s="28">
        <v>68</v>
      </c>
      <c r="H89" s="46"/>
      <c r="I89" s="24">
        <v>13600</v>
      </c>
      <c r="J89" s="20">
        <v>0</v>
      </c>
      <c r="K89" s="28">
        <v>0</v>
      </c>
      <c r="L89" s="20">
        <v>68</v>
      </c>
      <c r="M89" s="24">
        <v>13600</v>
      </c>
    </row>
    <row r="90" spans="1:13" ht="28.5" x14ac:dyDescent="0.25">
      <c r="A90" s="44"/>
      <c r="B90" s="23" t="s">
        <v>161</v>
      </c>
      <c r="C90" s="23"/>
      <c r="D90" s="23"/>
      <c r="E90" s="46"/>
      <c r="F90" s="28">
        <v>833</v>
      </c>
      <c r="G90" s="46"/>
      <c r="H90" s="46"/>
      <c r="I90" s="24">
        <v>166600</v>
      </c>
      <c r="J90" s="20">
        <v>833</v>
      </c>
      <c r="K90" s="45">
        <v>166600</v>
      </c>
      <c r="L90" s="27"/>
      <c r="M90" s="27"/>
    </row>
    <row r="91" spans="1:13" ht="30" x14ac:dyDescent="0.25">
      <c r="A91" s="52">
        <v>1</v>
      </c>
      <c r="B91" s="29" t="s">
        <v>288</v>
      </c>
      <c r="C91" s="52" t="s">
        <v>289</v>
      </c>
      <c r="D91" s="52" t="s">
        <v>290</v>
      </c>
      <c r="E91" s="15">
        <v>31.6</v>
      </c>
      <c r="F91" s="15">
        <v>833</v>
      </c>
      <c r="G91" s="15">
        <v>68</v>
      </c>
      <c r="H91" s="19"/>
      <c r="I91" s="43">
        <v>180200</v>
      </c>
      <c r="J91" s="32">
        <v>250</v>
      </c>
      <c r="K91" s="30">
        <v>49980</v>
      </c>
      <c r="L91" s="32">
        <v>68</v>
      </c>
      <c r="M91" s="33">
        <v>13600</v>
      </c>
    </row>
    <row r="92" spans="1:13" x14ac:dyDescent="0.25">
      <c r="A92" s="36" t="s">
        <v>124</v>
      </c>
      <c r="B92" s="37" t="s">
        <v>93</v>
      </c>
      <c r="C92" s="28"/>
      <c r="D92" s="37"/>
      <c r="E92" s="36">
        <v>25</v>
      </c>
      <c r="F92" s="36">
        <v>925</v>
      </c>
      <c r="G92" s="36">
        <v>0</v>
      </c>
      <c r="H92" s="36">
        <v>0</v>
      </c>
      <c r="I92" s="25">
        <v>107678</v>
      </c>
      <c r="J92" s="36">
        <v>925</v>
      </c>
      <c r="K92" s="25">
        <v>55500</v>
      </c>
      <c r="L92" s="36">
        <v>0</v>
      </c>
      <c r="M92" s="36">
        <v>0</v>
      </c>
    </row>
    <row r="93" spans="1:13" x14ac:dyDescent="0.25">
      <c r="A93" s="36"/>
      <c r="B93" s="37" t="s">
        <v>160</v>
      </c>
      <c r="C93" s="28"/>
      <c r="D93" s="37"/>
      <c r="E93" s="27"/>
      <c r="F93" s="27"/>
      <c r="G93" s="36">
        <v>0</v>
      </c>
      <c r="H93" s="36">
        <v>0</v>
      </c>
      <c r="I93" s="36">
        <v>0</v>
      </c>
      <c r="J93" s="36">
        <v>0</v>
      </c>
      <c r="K93" s="28">
        <v>0</v>
      </c>
      <c r="L93" s="36">
        <v>0</v>
      </c>
      <c r="M93" s="36">
        <v>0</v>
      </c>
    </row>
    <row r="94" spans="1:13" ht="28.5" x14ac:dyDescent="0.25">
      <c r="A94" s="36"/>
      <c r="B94" s="37" t="s">
        <v>161</v>
      </c>
      <c r="C94" s="28"/>
      <c r="D94" s="37"/>
      <c r="E94" s="27"/>
      <c r="F94" s="36">
        <v>925</v>
      </c>
      <c r="G94" s="27"/>
      <c r="H94" s="27"/>
      <c r="I94" s="25">
        <v>107678</v>
      </c>
      <c r="J94" s="36">
        <v>925</v>
      </c>
      <c r="K94" s="45">
        <v>55500</v>
      </c>
      <c r="L94" s="27"/>
      <c r="M94" s="27"/>
    </row>
    <row r="95" spans="1:13" ht="45" x14ac:dyDescent="0.25">
      <c r="A95" s="53">
        <v>1</v>
      </c>
      <c r="B95" s="29" t="s">
        <v>291</v>
      </c>
      <c r="C95" s="40" t="s">
        <v>292</v>
      </c>
      <c r="D95" s="40" t="s">
        <v>94</v>
      </c>
      <c r="E95" s="53">
        <v>8.5</v>
      </c>
      <c r="F95" s="53">
        <v>319</v>
      </c>
      <c r="G95" s="42"/>
      <c r="H95" s="42"/>
      <c r="I95" s="43">
        <v>63800</v>
      </c>
      <c r="J95" s="50">
        <v>96</v>
      </c>
      <c r="K95" s="30">
        <v>19140</v>
      </c>
      <c r="L95" s="32">
        <v>0</v>
      </c>
      <c r="M95" s="32">
        <v>0</v>
      </c>
    </row>
    <row r="96" spans="1:13" ht="45" x14ac:dyDescent="0.25">
      <c r="A96" s="53">
        <v>2</v>
      </c>
      <c r="B96" s="49" t="s">
        <v>293</v>
      </c>
      <c r="C96" s="40" t="s">
        <v>294</v>
      </c>
      <c r="D96" s="40" t="s">
        <v>94</v>
      </c>
      <c r="E96" s="53">
        <v>16.5</v>
      </c>
      <c r="F96" s="53">
        <v>606</v>
      </c>
      <c r="G96" s="42"/>
      <c r="H96" s="42"/>
      <c r="I96" s="43">
        <v>43878</v>
      </c>
      <c r="J96" s="50">
        <v>182</v>
      </c>
      <c r="K96" s="30">
        <v>36360</v>
      </c>
      <c r="L96" s="32">
        <v>0</v>
      </c>
      <c r="M96" s="32">
        <v>0</v>
      </c>
    </row>
    <row r="97" spans="1:13" x14ac:dyDescent="0.25">
      <c r="A97" s="36" t="s">
        <v>132</v>
      </c>
      <c r="B97" s="37" t="s">
        <v>135</v>
      </c>
      <c r="C97" s="28"/>
      <c r="D97" s="37"/>
      <c r="E97" s="36">
        <v>44.9</v>
      </c>
      <c r="F97" s="25">
        <v>1607</v>
      </c>
      <c r="G97" s="36">
        <v>45</v>
      </c>
      <c r="H97" s="36">
        <v>0</v>
      </c>
      <c r="I97" s="25">
        <v>330400</v>
      </c>
      <c r="J97" s="25">
        <v>1607</v>
      </c>
      <c r="K97" s="25">
        <v>91000</v>
      </c>
      <c r="L97" s="36">
        <v>45</v>
      </c>
      <c r="M97" s="25">
        <v>9000</v>
      </c>
    </row>
    <row r="98" spans="1:13" x14ac:dyDescent="0.25">
      <c r="A98" s="44"/>
      <c r="B98" s="37" t="s">
        <v>160</v>
      </c>
      <c r="C98" s="37"/>
      <c r="D98" s="37"/>
      <c r="E98" s="27"/>
      <c r="F98" s="27"/>
      <c r="G98" s="36">
        <v>45</v>
      </c>
      <c r="H98" s="36">
        <v>0</v>
      </c>
      <c r="I98" s="25">
        <v>9000</v>
      </c>
      <c r="J98" s="36">
        <v>0</v>
      </c>
      <c r="K98" s="28">
        <v>0</v>
      </c>
      <c r="L98" s="36">
        <v>45</v>
      </c>
      <c r="M98" s="25">
        <v>9000</v>
      </c>
    </row>
    <row r="99" spans="1:13" ht="28.5" x14ac:dyDescent="0.25">
      <c r="A99" s="39"/>
      <c r="B99" s="23" t="s">
        <v>161</v>
      </c>
      <c r="C99" s="23"/>
      <c r="D99" s="23"/>
      <c r="E99" s="27"/>
      <c r="F99" s="25">
        <v>1607</v>
      </c>
      <c r="G99" s="27"/>
      <c r="H99" s="27"/>
      <c r="I99" s="24">
        <v>321400</v>
      </c>
      <c r="J99" s="24">
        <v>1607</v>
      </c>
      <c r="K99" s="25">
        <v>91000</v>
      </c>
      <c r="L99" s="27"/>
      <c r="M99" s="27"/>
    </row>
    <row r="100" spans="1:13" ht="60" x14ac:dyDescent="0.25">
      <c r="A100" s="47">
        <v>1</v>
      </c>
      <c r="B100" s="48" t="s">
        <v>295</v>
      </c>
      <c r="C100" s="47" t="s">
        <v>296</v>
      </c>
      <c r="D100" s="47" t="s">
        <v>297</v>
      </c>
      <c r="E100" s="52">
        <v>1.2</v>
      </c>
      <c r="F100" s="52">
        <v>114</v>
      </c>
      <c r="G100" s="52">
        <v>0</v>
      </c>
      <c r="H100" s="52">
        <v>0</v>
      </c>
      <c r="I100" s="33">
        <v>22800</v>
      </c>
      <c r="J100" s="32">
        <v>114</v>
      </c>
      <c r="K100" s="30">
        <v>22800</v>
      </c>
      <c r="L100" s="32">
        <v>0</v>
      </c>
      <c r="M100" s="32">
        <v>0</v>
      </c>
    </row>
    <row r="101" spans="1:13" ht="60" x14ac:dyDescent="0.25">
      <c r="A101" s="47">
        <v>2</v>
      </c>
      <c r="B101" s="48" t="s">
        <v>298</v>
      </c>
      <c r="C101" s="47" t="s">
        <v>299</v>
      </c>
      <c r="D101" s="47" t="s">
        <v>297</v>
      </c>
      <c r="E101" s="52">
        <v>4.9000000000000004</v>
      </c>
      <c r="F101" s="52">
        <v>213</v>
      </c>
      <c r="G101" s="52">
        <v>5</v>
      </c>
      <c r="H101" s="52">
        <v>0</v>
      </c>
      <c r="I101" s="33">
        <v>43600</v>
      </c>
      <c r="J101" s="32">
        <v>213</v>
      </c>
      <c r="K101" s="30">
        <v>42600</v>
      </c>
      <c r="L101" s="32">
        <v>5</v>
      </c>
      <c r="M101" s="33">
        <v>1000</v>
      </c>
    </row>
    <row r="102" spans="1:13" ht="45" x14ac:dyDescent="0.25">
      <c r="A102" s="47">
        <v>3</v>
      </c>
      <c r="B102" s="48" t="s">
        <v>300</v>
      </c>
      <c r="C102" s="47" t="s">
        <v>301</v>
      </c>
      <c r="D102" s="47" t="s">
        <v>297</v>
      </c>
      <c r="E102" s="52">
        <v>38.799999999999997</v>
      </c>
      <c r="F102" s="31">
        <v>1280</v>
      </c>
      <c r="G102" s="52">
        <v>40</v>
      </c>
      <c r="H102" s="52">
        <v>0</v>
      </c>
      <c r="I102" s="33">
        <v>264000</v>
      </c>
      <c r="J102" s="32">
        <v>128</v>
      </c>
      <c r="K102" s="30">
        <v>25600</v>
      </c>
      <c r="L102" s="32">
        <v>40</v>
      </c>
      <c r="M102" s="33">
        <v>8000</v>
      </c>
    </row>
    <row r="103" spans="1:13" x14ac:dyDescent="0.25">
      <c r="A103" s="36" t="s">
        <v>134</v>
      </c>
      <c r="B103" s="37" t="s">
        <v>133</v>
      </c>
      <c r="C103" s="28"/>
      <c r="D103" s="37"/>
      <c r="E103" s="36">
        <v>17.399999999999999</v>
      </c>
      <c r="F103" s="36">
        <v>472</v>
      </c>
      <c r="G103" s="36">
        <v>511</v>
      </c>
      <c r="H103" s="36">
        <v>0</v>
      </c>
      <c r="I103" s="25">
        <v>196600</v>
      </c>
      <c r="J103" s="36">
        <v>472</v>
      </c>
      <c r="K103" s="25">
        <v>94400</v>
      </c>
      <c r="L103" s="36">
        <v>511</v>
      </c>
      <c r="M103" s="25">
        <v>102200</v>
      </c>
    </row>
    <row r="104" spans="1:13" x14ac:dyDescent="0.25">
      <c r="A104" s="44"/>
      <c r="B104" s="23" t="s">
        <v>160</v>
      </c>
      <c r="C104" s="23"/>
      <c r="D104" s="23"/>
      <c r="E104" s="27"/>
      <c r="F104" s="27"/>
      <c r="G104" s="36">
        <v>511</v>
      </c>
      <c r="H104" s="36">
        <v>0</v>
      </c>
      <c r="I104" s="24">
        <v>102200</v>
      </c>
      <c r="J104" s="20">
        <v>0</v>
      </c>
      <c r="K104" s="28">
        <v>0</v>
      </c>
      <c r="L104" s="20">
        <v>511</v>
      </c>
      <c r="M104" s="24">
        <v>102200</v>
      </c>
    </row>
    <row r="105" spans="1:13" ht="28.5" x14ac:dyDescent="0.25">
      <c r="A105" s="44"/>
      <c r="B105" s="23" t="s">
        <v>161</v>
      </c>
      <c r="C105" s="23"/>
      <c r="D105" s="23"/>
      <c r="E105" s="27"/>
      <c r="F105" s="36">
        <v>472</v>
      </c>
      <c r="G105" s="27"/>
      <c r="H105" s="27"/>
      <c r="I105" s="24">
        <v>94400</v>
      </c>
      <c r="J105" s="20">
        <v>472</v>
      </c>
      <c r="K105" s="45">
        <v>94400</v>
      </c>
      <c r="L105" s="27"/>
      <c r="M105" s="27"/>
    </row>
    <row r="106" spans="1:13" ht="45" x14ac:dyDescent="0.25">
      <c r="A106" s="52">
        <v>1</v>
      </c>
      <c r="B106" s="29" t="s">
        <v>302</v>
      </c>
      <c r="C106" s="15" t="s">
        <v>303</v>
      </c>
      <c r="D106" s="15" t="s">
        <v>304</v>
      </c>
      <c r="E106" s="15">
        <v>1.8</v>
      </c>
      <c r="F106" s="15">
        <v>9</v>
      </c>
      <c r="G106" s="15">
        <v>42</v>
      </c>
      <c r="H106" s="15">
        <v>0</v>
      </c>
      <c r="I106" s="43">
        <v>10200</v>
      </c>
      <c r="J106" s="32">
        <v>9</v>
      </c>
      <c r="K106" s="30">
        <v>1800</v>
      </c>
      <c r="L106" s="32">
        <v>42</v>
      </c>
      <c r="M106" s="33">
        <v>8400</v>
      </c>
    </row>
    <row r="107" spans="1:13" ht="45" x14ac:dyDescent="0.25">
      <c r="A107" s="52">
        <v>2</v>
      </c>
      <c r="B107" s="29" t="s">
        <v>305</v>
      </c>
      <c r="C107" s="15" t="s">
        <v>303</v>
      </c>
      <c r="D107" s="15" t="s">
        <v>304</v>
      </c>
      <c r="E107" s="15">
        <v>5.8</v>
      </c>
      <c r="F107" s="15">
        <v>31</v>
      </c>
      <c r="G107" s="15">
        <v>138</v>
      </c>
      <c r="H107" s="15">
        <v>0</v>
      </c>
      <c r="I107" s="43">
        <v>33800</v>
      </c>
      <c r="J107" s="32">
        <v>31</v>
      </c>
      <c r="K107" s="30">
        <v>6200</v>
      </c>
      <c r="L107" s="32">
        <v>138</v>
      </c>
      <c r="M107" s="33">
        <v>27600</v>
      </c>
    </row>
    <row r="108" spans="1:13" ht="30" x14ac:dyDescent="0.25">
      <c r="A108" s="52">
        <v>3</v>
      </c>
      <c r="B108" s="54" t="s">
        <v>306</v>
      </c>
      <c r="C108" s="15" t="s">
        <v>307</v>
      </c>
      <c r="D108" s="15" t="s">
        <v>304</v>
      </c>
      <c r="E108" s="15">
        <v>9.8000000000000007</v>
      </c>
      <c r="F108" s="15">
        <v>432</v>
      </c>
      <c r="G108" s="15">
        <v>331</v>
      </c>
      <c r="H108" s="15">
        <v>0</v>
      </c>
      <c r="I108" s="43">
        <v>152600</v>
      </c>
      <c r="J108" s="32">
        <v>130</v>
      </c>
      <c r="K108" s="30">
        <v>25920</v>
      </c>
      <c r="L108" s="32">
        <v>331</v>
      </c>
      <c r="M108" s="33">
        <v>66200</v>
      </c>
    </row>
  </sheetData>
  <mergeCells count="12">
    <mergeCell ref="A6:C6"/>
    <mergeCell ref="B7:C7"/>
    <mergeCell ref="B8:C8"/>
    <mergeCell ref="A1:M1"/>
    <mergeCell ref="A2:M2"/>
    <mergeCell ref="A3:M3"/>
    <mergeCell ref="A4:A5"/>
    <mergeCell ref="B4:B5"/>
    <mergeCell ref="C4:C5"/>
    <mergeCell ref="D4:D5"/>
    <mergeCell ref="E4:I4"/>
    <mergeCell ref="J4:M4"/>
  </mergeCells>
  <pageMargins left="0.48" right="0.17" top="0.52" bottom="0.33" header="0.17" footer="0.17"/>
  <pageSetup scale="9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56C7-2A29-43E4-A819-45AAA25EBAC5}">
  <dimension ref="A1:K43"/>
  <sheetViews>
    <sheetView tabSelected="1" workbookViewId="0">
      <selection activeCell="K9" sqref="K9"/>
    </sheetView>
  </sheetViews>
  <sheetFormatPr defaultRowHeight="15" x14ac:dyDescent="0.25"/>
  <cols>
    <col min="1" max="1" width="3.85546875" style="106" bestFit="1" customWidth="1"/>
    <col min="2" max="2" width="27.85546875" style="106" customWidth="1"/>
    <col min="3" max="3" width="18.7109375" style="106" customWidth="1"/>
    <col min="4" max="4" width="13.85546875" style="106" customWidth="1"/>
    <col min="5" max="5" width="8.5703125" style="106" bestFit="1" customWidth="1"/>
    <col min="6" max="6" width="9" style="106" bestFit="1" customWidth="1"/>
    <col min="7" max="7" width="9.85546875" style="106" bestFit="1" customWidth="1"/>
    <col min="8" max="11" width="15.7109375" style="106" customWidth="1"/>
    <col min="12" max="16384" width="9.140625" style="106"/>
  </cols>
  <sheetData>
    <row r="1" spans="1:11" ht="15.75" x14ac:dyDescent="0.25">
      <c r="A1" s="146" t="s">
        <v>148</v>
      </c>
      <c r="B1" s="146" t="s">
        <v>149</v>
      </c>
      <c r="C1" s="146" t="s">
        <v>150</v>
      </c>
      <c r="D1" s="146" t="s">
        <v>378</v>
      </c>
      <c r="E1" s="146" t="s">
        <v>152</v>
      </c>
      <c r="F1" s="146"/>
      <c r="G1" s="146"/>
      <c r="H1" s="145" t="s">
        <v>379</v>
      </c>
      <c r="I1" s="145"/>
      <c r="J1" s="145" t="s">
        <v>380</v>
      </c>
      <c r="K1" s="145"/>
    </row>
    <row r="2" spans="1:11" ht="50.25" x14ac:dyDescent="0.25">
      <c r="A2" s="146"/>
      <c r="B2" s="146"/>
      <c r="C2" s="146"/>
      <c r="D2" s="146"/>
      <c r="E2" s="85" t="s">
        <v>381</v>
      </c>
      <c r="F2" s="85" t="s">
        <v>382</v>
      </c>
      <c r="G2" s="85" t="s">
        <v>400</v>
      </c>
      <c r="H2" s="85" t="s">
        <v>401</v>
      </c>
      <c r="I2" s="85" t="s">
        <v>383</v>
      </c>
      <c r="J2" s="85" t="s">
        <v>401</v>
      </c>
      <c r="K2" s="85" t="s">
        <v>383</v>
      </c>
    </row>
    <row r="3" spans="1:11" ht="15.75" x14ac:dyDescent="0.25">
      <c r="A3" s="5"/>
      <c r="B3" s="5" t="s">
        <v>384</v>
      </c>
      <c r="C3" s="5"/>
      <c r="D3" s="5"/>
      <c r="E3" s="120">
        <f>E4+E18</f>
        <v>41.503689999999999</v>
      </c>
      <c r="F3" s="86">
        <f>F4+F18</f>
        <v>16306.763571428572</v>
      </c>
      <c r="G3" s="86">
        <f>G4+G18</f>
        <v>939363.67999999993</v>
      </c>
      <c r="H3" s="86">
        <f t="shared" ref="H3:K3" si="0">H4+H18</f>
        <v>161045</v>
      </c>
      <c r="I3" s="86">
        <f t="shared" si="0"/>
        <v>2152</v>
      </c>
      <c r="J3" s="86">
        <f t="shared" si="0"/>
        <v>778318.67999999993</v>
      </c>
      <c r="K3" s="86">
        <f t="shared" si="0"/>
        <v>14154.763571428572</v>
      </c>
    </row>
    <row r="4" spans="1:11" ht="15.75" x14ac:dyDescent="0.25">
      <c r="A4" s="87"/>
      <c r="B4" s="88" t="s">
        <v>385</v>
      </c>
      <c r="C4" s="87"/>
      <c r="D4" s="87"/>
      <c r="E4" s="114">
        <f>E5+E7+E11+E13+E16</f>
        <v>12.807</v>
      </c>
      <c r="F4" s="89">
        <f>F5+F7+F11+F13+F16</f>
        <v>4724</v>
      </c>
      <c r="G4" s="89">
        <f t="shared" ref="G4:K4" si="1">G5+G7+G11+G13+G16</f>
        <v>345057.23</v>
      </c>
      <c r="H4" s="89">
        <f t="shared" si="1"/>
        <v>161045</v>
      </c>
      <c r="I4" s="89">
        <f t="shared" si="1"/>
        <v>2152</v>
      </c>
      <c r="J4" s="89">
        <f t="shared" si="1"/>
        <v>184012.22999999998</v>
      </c>
      <c r="K4" s="89">
        <f t="shared" si="1"/>
        <v>2572</v>
      </c>
    </row>
    <row r="5" spans="1:11" ht="15.75" x14ac:dyDescent="0.25">
      <c r="A5" s="90" t="s">
        <v>5</v>
      </c>
      <c r="B5" s="91" t="s">
        <v>386</v>
      </c>
      <c r="C5" s="92"/>
      <c r="D5" s="91"/>
      <c r="E5" s="90">
        <f>E6</f>
        <v>1.3</v>
      </c>
      <c r="F5" s="92">
        <f>F6</f>
        <v>490</v>
      </c>
      <c r="G5" s="93">
        <f t="shared" ref="G5:H5" si="2">G6</f>
        <v>25100</v>
      </c>
      <c r="H5" s="93">
        <f t="shared" si="2"/>
        <v>22502</v>
      </c>
      <c r="I5" s="93">
        <f t="shared" ref="I5" si="3">I6</f>
        <v>430</v>
      </c>
      <c r="J5" s="93">
        <f t="shared" ref="J5:K5" si="4">J6</f>
        <v>2598</v>
      </c>
      <c r="K5" s="93">
        <f t="shared" si="4"/>
        <v>60</v>
      </c>
    </row>
    <row r="6" spans="1:11" ht="47.25" x14ac:dyDescent="0.25">
      <c r="A6" s="95">
        <v>1</v>
      </c>
      <c r="B6" s="96" t="s">
        <v>387</v>
      </c>
      <c r="C6" s="85" t="s">
        <v>388</v>
      </c>
      <c r="D6" s="85" t="s">
        <v>389</v>
      </c>
      <c r="E6" s="95">
        <v>1.3</v>
      </c>
      <c r="F6" s="95">
        <v>490</v>
      </c>
      <c r="G6" s="97">
        <v>25100</v>
      </c>
      <c r="H6" s="97">
        <v>22502</v>
      </c>
      <c r="I6" s="85">
        <v>430</v>
      </c>
      <c r="J6" s="98">
        <f>G6-H6</f>
        <v>2598</v>
      </c>
      <c r="K6" s="95">
        <f>F6-I6</f>
        <v>60</v>
      </c>
    </row>
    <row r="7" spans="1:11" ht="15.75" x14ac:dyDescent="0.25">
      <c r="A7" s="90" t="s">
        <v>33</v>
      </c>
      <c r="B7" s="91" t="s">
        <v>390</v>
      </c>
      <c r="C7" s="107"/>
      <c r="D7" s="107"/>
      <c r="E7" s="90">
        <f>SUM(E8:E10)</f>
        <v>6.5</v>
      </c>
      <c r="F7" s="94">
        <f>SUM(F8:F10)</f>
        <v>3117</v>
      </c>
      <c r="G7" s="94">
        <f t="shared" ref="G7:I7" si="5">SUM(G8:G10)</f>
        <v>254529.22999999998</v>
      </c>
      <c r="H7" s="94">
        <f t="shared" si="5"/>
        <v>138543</v>
      </c>
      <c r="I7" s="94">
        <f t="shared" si="5"/>
        <v>1722</v>
      </c>
      <c r="J7" s="94">
        <f t="shared" ref="J7" si="6">SUM(J8:J10)</f>
        <v>115986.23</v>
      </c>
      <c r="K7" s="94">
        <f t="shared" ref="K7" si="7">SUM(K8:K10)</f>
        <v>1395</v>
      </c>
    </row>
    <row r="8" spans="1:11" ht="63" x14ac:dyDescent="0.25">
      <c r="A8" s="95">
        <v>1</v>
      </c>
      <c r="B8" s="96" t="s">
        <v>391</v>
      </c>
      <c r="C8" s="85" t="s">
        <v>230</v>
      </c>
      <c r="D8" s="85" t="s">
        <v>220</v>
      </c>
      <c r="E8" s="95">
        <v>2.4</v>
      </c>
      <c r="F8" s="98">
        <v>1036</v>
      </c>
      <c r="G8" s="97">
        <v>86406</v>
      </c>
      <c r="H8" s="117">
        <v>53492</v>
      </c>
      <c r="I8" s="85">
        <v>616</v>
      </c>
      <c r="J8" s="98">
        <f t="shared" ref="J8:J10" si="8">G8-H8</f>
        <v>32914</v>
      </c>
      <c r="K8" s="95">
        <f t="shared" ref="K8:K10" si="9">F8-I8</f>
        <v>420</v>
      </c>
    </row>
    <row r="9" spans="1:11" ht="31.5" x14ac:dyDescent="0.25">
      <c r="A9" s="95">
        <v>2</v>
      </c>
      <c r="B9" s="96" t="s">
        <v>392</v>
      </c>
      <c r="C9" s="3" t="s">
        <v>274</v>
      </c>
      <c r="D9" s="85" t="s">
        <v>57</v>
      </c>
      <c r="E9" s="85">
        <v>0.3</v>
      </c>
      <c r="F9" s="85">
        <f>176+110+193</f>
        <v>479</v>
      </c>
      <c r="G9" s="97">
        <f>13423+7941.42+14494.81</f>
        <v>35859.229999999996</v>
      </c>
      <c r="H9" s="118">
        <v>13423</v>
      </c>
      <c r="I9" s="95">
        <v>176</v>
      </c>
      <c r="J9" s="98">
        <f t="shared" si="8"/>
        <v>22436.229999999996</v>
      </c>
      <c r="K9" s="95">
        <f t="shared" si="9"/>
        <v>303</v>
      </c>
    </row>
    <row r="10" spans="1:11" ht="47.25" x14ac:dyDescent="0.25">
      <c r="A10" s="95">
        <v>3</v>
      </c>
      <c r="B10" s="96" t="s">
        <v>393</v>
      </c>
      <c r="C10" s="85" t="s">
        <v>394</v>
      </c>
      <c r="D10" s="85" t="s">
        <v>220</v>
      </c>
      <c r="E10" s="95">
        <v>3.8</v>
      </c>
      <c r="F10" s="97">
        <v>1602</v>
      </c>
      <c r="G10" s="98">
        <v>132264</v>
      </c>
      <c r="H10" s="117">
        <v>71628</v>
      </c>
      <c r="I10" s="85">
        <v>930</v>
      </c>
      <c r="J10" s="98">
        <f t="shared" si="8"/>
        <v>60636</v>
      </c>
      <c r="K10" s="95">
        <f t="shared" si="9"/>
        <v>672</v>
      </c>
    </row>
    <row r="11" spans="1:11" ht="15.75" x14ac:dyDescent="0.25">
      <c r="A11" s="90" t="s">
        <v>51</v>
      </c>
      <c r="B11" s="91" t="s">
        <v>395</v>
      </c>
      <c r="C11" s="107"/>
      <c r="D11" s="107"/>
      <c r="E11" s="101">
        <f>E12</f>
        <v>3</v>
      </c>
      <c r="F11" s="92">
        <f>F12</f>
        <v>315</v>
      </c>
      <c r="G11" s="93">
        <f t="shared" ref="G11" si="10">G12</f>
        <v>25328</v>
      </c>
      <c r="H11" s="93">
        <f t="shared" ref="H11" si="11">H12</f>
        <v>0</v>
      </c>
      <c r="I11" s="93">
        <f t="shared" ref="I11" si="12">I12</f>
        <v>0</v>
      </c>
      <c r="J11" s="93">
        <f t="shared" ref="J11" si="13">J12</f>
        <v>25328</v>
      </c>
      <c r="K11" s="93">
        <f t="shared" ref="K11" si="14">K12</f>
        <v>315</v>
      </c>
    </row>
    <row r="12" spans="1:11" ht="31.5" x14ac:dyDescent="0.25">
      <c r="A12" s="95">
        <v>1</v>
      </c>
      <c r="B12" s="96" t="s">
        <v>399</v>
      </c>
      <c r="C12" s="85" t="s">
        <v>396</v>
      </c>
      <c r="D12" s="85" t="s">
        <v>66</v>
      </c>
      <c r="E12" s="100">
        <v>3</v>
      </c>
      <c r="F12" s="85">
        <v>315</v>
      </c>
      <c r="G12" s="98">
        <v>25328</v>
      </c>
      <c r="H12" s="85">
        <v>0</v>
      </c>
      <c r="I12" s="85">
        <v>0</v>
      </c>
      <c r="J12" s="98">
        <f t="shared" ref="J12" si="15">G12-H12</f>
        <v>25328</v>
      </c>
      <c r="K12" s="95">
        <f t="shared" ref="K12" si="16">F12-I12</f>
        <v>315</v>
      </c>
    </row>
    <row r="13" spans="1:11" ht="15.75" x14ac:dyDescent="0.25">
      <c r="A13" s="90" t="s">
        <v>64</v>
      </c>
      <c r="B13" s="91" t="s">
        <v>386</v>
      </c>
      <c r="C13" s="92"/>
      <c r="D13" s="91"/>
      <c r="E13" s="112">
        <f>SUM(E14:E15)</f>
        <v>1.6370000000000002</v>
      </c>
      <c r="F13" s="109">
        <f t="shared" ref="F13" si="17">SUM(F14:F15)</f>
        <v>654</v>
      </c>
      <c r="G13" s="109">
        <f t="shared" ref="G13" si="18">SUM(G14:G15)</f>
        <v>32700</v>
      </c>
      <c r="H13" s="109">
        <f t="shared" ref="H13" si="19">SUM(H14:H15)</f>
        <v>0</v>
      </c>
      <c r="I13" s="109">
        <f t="shared" ref="I13" si="20">SUM(I14:I15)</f>
        <v>0</v>
      </c>
      <c r="J13" s="109">
        <f t="shared" ref="J13" si="21">SUM(J14:J15)</f>
        <v>32700</v>
      </c>
      <c r="K13" s="109">
        <f t="shared" ref="K13" si="22">SUM(K14:K15)</f>
        <v>654</v>
      </c>
    </row>
    <row r="14" spans="1:11" ht="47.25" x14ac:dyDescent="0.25">
      <c r="A14" s="95">
        <v>1</v>
      </c>
      <c r="B14" s="102" t="s">
        <v>413</v>
      </c>
      <c r="C14" s="103" t="s">
        <v>414</v>
      </c>
      <c r="D14" s="103" t="s">
        <v>415</v>
      </c>
      <c r="E14" s="105">
        <v>1.2720000000000002</v>
      </c>
      <c r="F14" s="85">
        <v>508</v>
      </c>
      <c r="G14" s="111">
        <v>25400</v>
      </c>
      <c r="H14" s="85">
        <v>0</v>
      </c>
      <c r="I14" s="85">
        <v>0</v>
      </c>
      <c r="J14" s="98">
        <f>G14-H14</f>
        <v>25400</v>
      </c>
      <c r="K14" s="95">
        <f>F14-I14</f>
        <v>508</v>
      </c>
    </row>
    <row r="15" spans="1:11" ht="47.25" x14ac:dyDescent="0.25">
      <c r="A15" s="95">
        <v>2</v>
      </c>
      <c r="B15" s="102" t="s">
        <v>416</v>
      </c>
      <c r="C15" s="103" t="s">
        <v>414</v>
      </c>
      <c r="D15" s="103" t="s">
        <v>417</v>
      </c>
      <c r="E15" s="105">
        <v>0.36499999999999999</v>
      </c>
      <c r="F15" s="85">
        <v>146</v>
      </c>
      <c r="G15" s="111">
        <v>7300</v>
      </c>
      <c r="H15" s="85">
        <v>0</v>
      </c>
      <c r="I15" s="85">
        <v>0</v>
      </c>
      <c r="J15" s="98">
        <f>G15-H15</f>
        <v>7300</v>
      </c>
      <c r="K15" s="95">
        <f>F15-I15</f>
        <v>146</v>
      </c>
    </row>
    <row r="16" spans="1:11" ht="15.75" x14ac:dyDescent="0.25">
      <c r="A16" s="90" t="s">
        <v>81</v>
      </c>
      <c r="B16" s="91" t="s">
        <v>434</v>
      </c>
      <c r="C16" s="107"/>
      <c r="D16" s="107"/>
      <c r="E16" s="101">
        <f>E17</f>
        <v>0.37</v>
      </c>
      <c r="F16" s="92">
        <f>F17</f>
        <v>148</v>
      </c>
      <c r="G16" s="93">
        <f t="shared" ref="G16" si="23">G17</f>
        <v>7400</v>
      </c>
      <c r="H16" s="93">
        <f t="shared" ref="H16" si="24">H17</f>
        <v>0</v>
      </c>
      <c r="I16" s="93">
        <f t="shared" ref="I16" si="25">I17</f>
        <v>0</v>
      </c>
      <c r="J16" s="93">
        <f t="shared" ref="J16" si="26">J17</f>
        <v>7400</v>
      </c>
      <c r="K16" s="93">
        <f t="shared" ref="K16" si="27">K17</f>
        <v>148</v>
      </c>
    </row>
    <row r="17" spans="1:11" ht="78.75" x14ac:dyDescent="0.25">
      <c r="A17" s="95">
        <v>1</v>
      </c>
      <c r="B17" s="102" t="s">
        <v>435</v>
      </c>
      <c r="C17" s="103" t="s">
        <v>414</v>
      </c>
      <c r="D17" s="103" t="s">
        <v>436</v>
      </c>
      <c r="E17" s="115">
        <v>0.37</v>
      </c>
      <c r="F17" s="85">
        <v>148</v>
      </c>
      <c r="G17" s="111">
        <v>7400</v>
      </c>
      <c r="H17" s="85">
        <v>0</v>
      </c>
      <c r="I17" s="85">
        <v>0</v>
      </c>
      <c r="J17" s="98">
        <f t="shared" ref="J17" si="28">G17-H17</f>
        <v>7400</v>
      </c>
      <c r="K17" s="95">
        <f t="shared" ref="K17" si="29">F17-I17</f>
        <v>148</v>
      </c>
    </row>
    <row r="18" spans="1:11" ht="15.75" x14ac:dyDescent="0.25">
      <c r="A18" s="99"/>
      <c r="B18" s="99" t="s">
        <v>397</v>
      </c>
      <c r="C18" s="99"/>
      <c r="D18" s="99"/>
      <c r="E18" s="119">
        <f>E19+E24+E29+E32+E34+E36</f>
        <v>28.696689999999997</v>
      </c>
      <c r="F18" s="89">
        <f>F19+F24+F29+F32+F34+F36</f>
        <v>11582.763571428572</v>
      </c>
      <c r="G18" s="89">
        <f t="shared" ref="G18:K18" si="30">G19+G24+G29+G32+G34+G36</f>
        <v>594306.44999999995</v>
      </c>
      <c r="H18" s="89">
        <f t="shared" si="30"/>
        <v>0</v>
      </c>
      <c r="I18" s="89">
        <f t="shared" si="30"/>
        <v>0</v>
      </c>
      <c r="J18" s="89">
        <f t="shared" si="30"/>
        <v>594306.44999999995</v>
      </c>
      <c r="K18" s="89">
        <f t="shared" si="30"/>
        <v>11582.763571428572</v>
      </c>
    </row>
    <row r="19" spans="1:11" ht="15.75" x14ac:dyDescent="0.25">
      <c r="A19" s="90" t="s">
        <v>5</v>
      </c>
      <c r="B19" s="91" t="s">
        <v>398</v>
      </c>
      <c r="C19" s="92"/>
      <c r="D19" s="91"/>
      <c r="E19" s="112">
        <f>SUM(E20:E23)</f>
        <v>6.6195899999999996</v>
      </c>
      <c r="F19" s="93">
        <f>SUM(F20:F23)</f>
        <v>2525.7635714285716</v>
      </c>
      <c r="G19" s="93">
        <f t="shared" ref="G19:K19" si="31">SUM(G20:G23)</f>
        <v>131843.45000000001</v>
      </c>
      <c r="H19" s="93">
        <f t="shared" si="31"/>
        <v>0</v>
      </c>
      <c r="I19" s="93">
        <f t="shared" si="31"/>
        <v>0</v>
      </c>
      <c r="J19" s="93">
        <f t="shared" si="31"/>
        <v>131843.45000000001</v>
      </c>
      <c r="K19" s="93">
        <f t="shared" si="31"/>
        <v>2525.7635714285716</v>
      </c>
    </row>
    <row r="20" spans="1:11" ht="31.5" x14ac:dyDescent="0.25">
      <c r="A20" s="95">
        <v>1</v>
      </c>
      <c r="B20" s="96" t="s">
        <v>402</v>
      </c>
      <c r="C20" s="85" t="s">
        <v>403</v>
      </c>
      <c r="D20" s="85" t="s">
        <v>9</v>
      </c>
      <c r="E20" s="105">
        <v>1.5137</v>
      </c>
      <c r="F20" s="85">
        <v>605</v>
      </c>
      <c r="G20" s="111">
        <v>30250</v>
      </c>
      <c r="H20" s="85">
        <v>0</v>
      </c>
      <c r="I20" s="85">
        <v>0</v>
      </c>
      <c r="J20" s="98">
        <f t="shared" ref="J20:J28" si="32">G20-H20</f>
        <v>30250</v>
      </c>
      <c r="K20" s="95">
        <f t="shared" ref="K20:K28" si="33">F20-I20</f>
        <v>605</v>
      </c>
    </row>
    <row r="21" spans="1:11" ht="31.5" x14ac:dyDescent="0.25">
      <c r="A21" s="95">
        <v>2</v>
      </c>
      <c r="B21" s="102" t="s">
        <v>404</v>
      </c>
      <c r="C21" s="103" t="s">
        <v>405</v>
      </c>
      <c r="D21" s="85" t="s">
        <v>9</v>
      </c>
      <c r="E21" s="105">
        <f>9971/10000</f>
        <v>0.99709999999999999</v>
      </c>
      <c r="F21" s="116">
        <f>+G21/70</f>
        <v>277.76357142857142</v>
      </c>
      <c r="G21" s="111">
        <f>+E21*10000*5*65%*60%</f>
        <v>19443.45</v>
      </c>
      <c r="H21" s="85">
        <v>0</v>
      </c>
      <c r="I21" s="85">
        <v>0</v>
      </c>
      <c r="J21" s="98">
        <f t="shared" si="32"/>
        <v>19443.45</v>
      </c>
      <c r="K21" s="104">
        <f t="shared" si="33"/>
        <v>277.76357142857142</v>
      </c>
    </row>
    <row r="22" spans="1:11" ht="47.25" x14ac:dyDescent="0.25">
      <c r="A22" s="95">
        <v>3</v>
      </c>
      <c r="B22" s="102" t="s">
        <v>188</v>
      </c>
      <c r="C22" s="103" t="s">
        <v>406</v>
      </c>
      <c r="D22" s="103" t="s">
        <v>7</v>
      </c>
      <c r="E22" s="105">
        <v>2.2387899999999998</v>
      </c>
      <c r="F22" s="85">
        <v>895</v>
      </c>
      <c r="G22" s="111">
        <v>44750</v>
      </c>
      <c r="H22" s="85">
        <v>0</v>
      </c>
      <c r="I22" s="85">
        <v>0</v>
      </c>
      <c r="J22" s="98">
        <f t="shared" ref="J22:J26" si="34">G22-H22</f>
        <v>44750</v>
      </c>
      <c r="K22" s="104">
        <f t="shared" ref="K22:K26" si="35">F22-I22</f>
        <v>895</v>
      </c>
    </row>
    <row r="23" spans="1:11" ht="31.5" x14ac:dyDescent="0.25">
      <c r="A23" s="95">
        <v>4</v>
      </c>
      <c r="B23" s="96" t="s">
        <v>180</v>
      </c>
      <c r="C23" s="103" t="s">
        <v>407</v>
      </c>
      <c r="D23" s="85" t="s">
        <v>9</v>
      </c>
      <c r="E23" s="105">
        <v>1.87</v>
      </c>
      <c r="F23" s="85">
        <v>748</v>
      </c>
      <c r="G23" s="111">
        <v>37400</v>
      </c>
      <c r="H23" s="85">
        <v>0</v>
      </c>
      <c r="I23" s="85">
        <v>0</v>
      </c>
      <c r="J23" s="98">
        <f>G23-H23</f>
        <v>37400</v>
      </c>
      <c r="K23" s="104">
        <f>F23-I23</f>
        <v>748</v>
      </c>
    </row>
    <row r="24" spans="1:11" ht="15.75" x14ac:dyDescent="0.25">
      <c r="A24" s="90" t="s">
        <v>33</v>
      </c>
      <c r="B24" s="91" t="s">
        <v>390</v>
      </c>
      <c r="C24" s="92"/>
      <c r="D24" s="91"/>
      <c r="E24" s="112">
        <f>SUM(E25:E28)</f>
        <v>8.5427999999999997</v>
      </c>
      <c r="F24" s="113">
        <f>SUM(F25:F28)</f>
        <v>3417</v>
      </c>
      <c r="G24" s="113">
        <f t="shared" ref="G24" si="36">SUM(G25:G28)</f>
        <v>170850</v>
      </c>
      <c r="H24" s="113">
        <f t="shared" ref="H24" si="37">SUM(H25:H28)</f>
        <v>0</v>
      </c>
      <c r="I24" s="113">
        <f t="shared" ref="I24" si="38">SUM(I25:I28)</f>
        <v>0</v>
      </c>
      <c r="J24" s="93">
        <f t="shared" ref="J24" si="39">SUM(J25:J28)</f>
        <v>170850</v>
      </c>
      <c r="K24" s="93">
        <f t="shared" ref="K24" si="40">SUM(K25:K28)</f>
        <v>3417</v>
      </c>
    </row>
    <row r="25" spans="1:11" ht="47.25" x14ac:dyDescent="0.25">
      <c r="A25" s="95">
        <v>1</v>
      </c>
      <c r="B25" s="102" t="s">
        <v>408</v>
      </c>
      <c r="C25" s="103" t="s">
        <v>409</v>
      </c>
      <c r="D25" s="85" t="s">
        <v>220</v>
      </c>
      <c r="E25" s="110">
        <v>1.28</v>
      </c>
      <c r="F25" s="116">
        <v>512</v>
      </c>
      <c r="G25" s="111">
        <v>25600</v>
      </c>
      <c r="H25" s="85">
        <v>0</v>
      </c>
      <c r="I25" s="85">
        <v>0</v>
      </c>
      <c r="J25" s="98">
        <f t="shared" si="34"/>
        <v>25600</v>
      </c>
      <c r="K25" s="104">
        <f t="shared" si="35"/>
        <v>512</v>
      </c>
    </row>
    <row r="26" spans="1:11" ht="63" x14ac:dyDescent="0.25">
      <c r="A26" s="95">
        <v>2</v>
      </c>
      <c r="B26" s="102" t="s">
        <v>262</v>
      </c>
      <c r="C26" s="103" t="s">
        <v>410</v>
      </c>
      <c r="D26" s="103" t="s">
        <v>423</v>
      </c>
      <c r="E26" s="110">
        <v>1.1000000000000001</v>
      </c>
      <c r="F26" s="116">
        <v>440</v>
      </c>
      <c r="G26" s="111">
        <v>22000</v>
      </c>
      <c r="H26" s="85">
        <v>0</v>
      </c>
      <c r="I26" s="85">
        <v>0</v>
      </c>
      <c r="J26" s="98">
        <f t="shared" si="34"/>
        <v>22000</v>
      </c>
      <c r="K26" s="104">
        <f t="shared" si="35"/>
        <v>440</v>
      </c>
    </row>
    <row r="27" spans="1:11" ht="31.5" x14ac:dyDescent="0.25">
      <c r="A27" s="95">
        <v>3</v>
      </c>
      <c r="B27" s="102" t="s">
        <v>80</v>
      </c>
      <c r="C27" s="103" t="s">
        <v>251</v>
      </c>
      <c r="D27" s="85" t="s">
        <v>220</v>
      </c>
      <c r="E27" s="110">
        <v>3.74</v>
      </c>
      <c r="F27" s="98">
        <v>1496</v>
      </c>
      <c r="G27" s="111">
        <v>74800</v>
      </c>
      <c r="H27" s="85">
        <v>0</v>
      </c>
      <c r="I27" s="85">
        <v>0</v>
      </c>
      <c r="J27" s="98">
        <f t="shared" ref="J27" si="41">G27-H27</f>
        <v>74800</v>
      </c>
      <c r="K27" s="98">
        <f t="shared" ref="K27" si="42">F27-I27</f>
        <v>1496</v>
      </c>
    </row>
    <row r="28" spans="1:11" ht="47.25" x14ac:dyDescent="0.25">
      <c r="A28" s="95">
        <v>4</v>
      </c>
      <c r="B28" s="102" t="s">
        <v>411</v>
      </c>
      <c r="C28" s="103" t="s">
        <v>412</v>
      </c>
      <c r="D28" s="103" t="s">
        <v>56</v>
      </c>
      <c r="E28" s="110">
        <v>2.4228000000000005</v>
      </c>
      <c r="F28" s="116">
        <v>969</v>
      </c>
      <c r="G28" s="111">
        <v>48450</v>
      </c>
      <c r="H28" s="85">
        <v>0</v>
      </c>
      <c r="I28" s="85">
        <v>0</v>
      </c>
      <c r="J28" s="98">
        <f t="shared" si="32"/>
        <v>48450</v>
      </c>
      <c r="K28" s="95">
        <f t="shared" si="33"/>
        <v>969</v>
      </c>
    </row>
    <row r="29" spans="1:11" ht="15.75" x14ac:dyDescent="0.25">
      <c r="A29" s="90" t="s">
        <v>51</v>
      </c>
      <c r="B29" s="91" t="s">
        <v>418</v>
      </c>
      <c r="C29" s="92"/>
      <c r="D29" s="91"/>
      <c r="E29" s="108">
        <f>SUM(E30:E31)</f>
        <v>3.46</v>
      </c>
      <c r="F29" s="109">
        <f t="shared" ref="F29:K29" si="43">SUM(F30:F31)</f>
        <v>1612</v>
      </c>
      <c r="G29" s="109">
        <f t="shared" si="43"/>
        <v>90213</v>
      </c>
      <c r="H29" s="109">
        <f t="shared" si="43"/>
        <v>0</v>
      </c>
      <c r="I29" s="109">
        <f t="shared" si="43"/>
        <v>0</v>
      </c>
      <c r="J29" s="109">
        <f t="shared" si="43"/>
        <v>90213</v>
      </c>
      <c r="K29" s="109">
        <f t="shared" si="43"/>
        <v>1612</v>
      </c>
    </row>
    <row r="30" spans="1:11" ht="47.25" x14ac:dyDescent="0.25">
      <c r="A30" s="95">
        <v>1</v>
      </c>
      <c r="B30" s="102" t="s">
        <v>281</v>
      </c>
      <c r="C30" s="103" t="s">
        <v>419</v>
      </c>
      <c r="D30" s="103" t="s">
        <v>86</v>
      </c>
      <c r="E30" s="110">
        <v>1.62</v>
      </c>
      <c r="F30" s="116">
        <v>648</v>
      </c>
      <c r="G30" s="111">
        <v>32400</v>
      </c>
      <c r="H30" s="85">
        <v>0</v>
      </c>
      <c r="I30" s="85">
        <v>0</v>
      </c>
      <c r="J30" s="98">
        <f t="shared" ref="J30:J31" si="44">G30-H30</f>
        <v>32400</v>
      </c>
      <c r="K30" s="95">
        <f t="shared" ref="K30:K31" si="45">F30-I30</f>
        <v>648</v>
      </c>
    </row>
    <row r="31" spans="1:11" ht="31.5" x14ac:dyDescent="0.25">
      <c r="A31" s="95">
        <v>2</v>
      </c>
      <c r="B31" s="102" t="s">
        <v>420</v>
      </c>
      <c r="C31" s="103" t="s">
        <v>286</v>
      </c>
      <c r="D31" s="103" t="s">
        <v>83</v>
      </c>
      <c r="E31" s="110">
        <v>1.84</v>
      </c>
      <c r="F31" s="116">
        <v>964</v>
      </c>
      <c r="G31" s="111">
        <v>57813</v>
      </c>
      <c r="H31" s="85">
        <v>0</v>
      </c>
      <c r="I31" s="85">
        <v>0</v>
      </c>
      <c r="J31" s="98">
        <f t="shared" si="44"/>
        <v>57813</v>
      </c>
      <c r="K31" s="95">
        <f t="shared" si="45"/>
        <v>964</v>
      </c>
    </row>
    <row r="32" spans="1:11" ht="15.75" x14ac:dyDescent="0.25">
      <c r="A32" s="90" t="s">
        <v>64</v>
      </c>
      <c r="B32" s="91" t="s">
        <v>395</v>
      </c>
      <c r="C32" s="92"/>
      <c r="D32" s="91"/>
      <c r="E32" s="101">
        <f>E33</f>
        <v>1.0043</v>
      </c>
      <c r="F32" s="92">
        <f>F33</f>
        <v>400</v>
      </c>
      <c r="G32" s="93">
        <f t="shared" ref="G32" si="46">G33</f>
        <v>20000</v>
      </c>
      <c r="H32" s="93">
        <f t="shared" ref="H32" si="47">H33</f>
        <v>0</v>
      </c>
      <c r="I32" s="93">
        <f t="shared" ref="I32" si="48">I33</f>
        <v>0</v>
      </c>
      <c r="J32" s="93">
        <f t="shared" ref="J32" si="49">J33</f>
        <v>20000</v>
      </c>
      <c r="K32" s="93">
        <f t="shared" ref="K32" si="50">K33</f>
        <v>400</v>
      </c>
    </row>
    <row r="33" spans="1:11" ht="47.25" x14ac:dyDescent="0.25">
      <c r="A33" s="95">
        <v>1</v>
      </c>
      <c r="B33" s="102" t="s">
        <v>421</v>
      </c>
      <c r="C33" s="103" t="s">
        <v>422</v>
      </c>
      <c r="D33" s="85" t="s">
        <v>66</v>
      </c>
      <c r="E33" s="110">
        <v>1.0043</v>
      </c>
      <c r="F33" s="116">
        <v>400</v>
      </c>
      <c r="G33" s="111">
        <f>F33*50</f>
        <v>20000</v>
      </c>
      <c r="H33" s="85">
        <v>0</v>
      </c>
      <c r="I33" s="85">
        <v>0</v>
      </c>
      <c r="J33" s="98">
        <f t="shared" ref="J33" si="51">G33-H33</f>
        <v>20000</v>
      </c>
      <c r="K33" s="95">
        <f t="shared" ref="K33" si="52">F33-I33</f>
        <v>400</v>
      </c>
    </row>
    <row r="34" spans="1:11" ht="15.75" x14ac:dyDescent="0.25">
      <c r="A34" s="90" t="s">
        <v>81</v>
      </c>
      <c r="B34" s="91" t="s">
        <v>424</v>
      </c>
      <c r="C34" s="92"/>
      <c r="D34" s="91"/>
      <c r="E34" s="101">
        <f>E35</f>
        <v>5.74</v>
      </c>
      <c r="F34" s="92">
        <f>F35</f>
        <v>2296</v>
      </c>
      <c r="G34" s="93">
        <f t="shared" ref="G34" si="53">G35</f>
        <v>114800</v>
      </c>
      <c r="H34" s="93">
        <f t="shared" ref="H34" si="54">H35</f>
        <v>0</v>
      </c>
      <c r="I34" s="93">
        <f t="shared" ref="I34" si="55">I35</f>
        <v>0</v>
      </c>
      <c r="J34" s="93">
        <f t="shared" ref="J34" si="56">J35</f>
        <v>114800</v>
      </c>
      <c r="K34" s="93">
        <f t="shared" ref="K34" si="57">K35</f>
        <v>2296</v>
      </c>
    </row>
    <row r="35" spans="1:11" ht="110.25" x14ac:dyDescent="0.25">
      <c r="A35" s="95">
        <v>1</v>
      </c>
      <c r="B35" s="102" t="s">
        <v>425</v>
      </c>
      <c r="C35" s="103" t="s">
        <v>426</v>
      </c>
      <c r="D35" s="103" t="s">
        <v>427</v>
      </c>
      <c r="E35" s="110">
        <v>5.74</v>
      </c>
      <c r="F35" s="98">
        <v>2296</v>
      </c>
      <c r="G35" s="111">
        <v>114800</v>
      </c>
      <c r="H35" s="85">
        <v>0</v>
      </c>
      <c r="I35" s="85">
        <v>0</v>
      </c>
      <c r="J35" s="98">
        <f t="shared" ref="J35" si="58">G35-H35</f>
        <v>114800</v>
      </c>
      <c r="K35" s="98">
        <f t="shared" ref="K35" si="59">F35-I35</f>
        <v>2296</v>
      </c>
    </row>
    <row r="36" spans="1:11" ht="15.75" x14ac:dyDescent="0.25">
      <c r="A36" s="90" t="s">
        <v>92</v>
      </c>
      <c r="B36" s="91" t="s">
        <v>428</v>
      </c>
      <c r="C36" s="92"/>
      <c r="D36" s="91"/>
      <c r="E36" s="108">
        <f>SUM(E37:E38)</f>
        <v>3.33</v>
      </c>
      <c r="F36" s="109">
        <f t="shared" ref="F36" si="60">SUM(F37:F38)</f>
        <v>1332</v>
      </c>
      <c r="G36" s="109">
        <f t="shared" ref="G36" si="61">SUM(G37:G38)</f>
        <v>66600</v>
      </c>
      <c r="H36" s="109">
        <f t="shared" ref="H36" si="62">SUM(H37:H38)</f>
        <v>0</v>
      </c>
      <c r="I36" s="109">
        <f t="shared" ref="I36" si="63">SUM(I37:I38)</f>
        <v>0</v>
      </c>
      <c r="J36" s="109">
        <f t="shared" ref="J36" si="64">SUM(J37:J38)</f>
        <v>66600</v>
      </c>
      <c r="K36" s="109">
        <f t="shared" ref="K36" si="65">SUM(K37:K38)</f>
        <v>1332</v>
      </c>
    </row>
    <row r="37" spans="1:11" ht="31.5" x14ac:dyDescent="0.25">
      <c r="A37" s="95">
        <v>1</v>
      </c>
      <c r="B37" s="102" t="s">
        <v>429</v>
      </c>
      <c r="C37" s="103" t="s">
        <v>430</v>
      </c>
      <c r="D37" s="103" t="s">
        <v>433</v>
      </c>
      <c r="E37" s="110">
        <v>2.8000000000000003</v>
      </c>
      <c r="F37" s="98">
        <v>1120</v>
      </c>
      <c r="G37" s="111">
        <v>56000</v>
      </c>
      <c r="H37" s="85">
        <v>0</v>
      </c>
      <c r="I37" s="85">
        <v>0</v>
      </c>
      <c r="J37" s="98">
        <f t="shared" ref="J37:J38" si="66">G37-H37</f>
        <v>56000</v>
      </c>
      <c r="K37" s="98">
        <f t="shared" ref="K37:K38" si="67">F37-I37</f>
        <v>1120</v>
      </c>
    </row>
    <row r="38" spans="1:11" ht="31.5" x14ac:dyDescent="0.25">
      <c r="A38" s="95">
        <v>2</v>
      </c>
      <c r="B38" s="102" t="s">
        <v>431</v>
      </c>
      <c r="C38" s="103" t="s">
        <v>432</v>
      </c>
      <c r="D38" s="103" t="s">
        <v>428</v>
      </c>
      <c r="E38" s="110">
        <v>0.53</v>
      </c>
      <c r="F38" s="116">
        <v>212</v>
      </c>
      <c r="G38" s="111">
        <v>10600</v>
      </c>
      <c r="H38" s="85">
        <v>0</v>
      </c>
      <c r="I38" s="85">
        <v>0</v>
      </c>
      <c r="J38" s="98">
        <f t="shared" si="66"/>
        <v>10600</v>
      </c>
      <c r="K38" s="95">
        <f t="shared" si="67"/>
        <v>212</v>
      </c>
    </row>
    <row r="40" spans="1:11" x14ac:dyDescent="0.25">
      <c r="B40" s="106" t="s">
        <v>437</v>
      </c>
    </row>
    <row r="41" spans="1:11" x14ac:dyDescent="0.25">
      <c r="B41" s="143" t="s">
        <v>440</v>
      </c>
      <c r="C41" s="143"/>
      <c r="D41" s="143"/>
      <c r="E41" s="143"/>
      <c r="F41" s="143"/>
      <c r="G41" s="143"/>
      <c r="H41" s="143"/>
      <c r="I41" s="143"/>
      <c r="J41" s="143"/>
      <c r="K41" s="143"/>
    </row>
    <row r="42" spans="1:11" x14ac:dyDescent="0.25">
      <c r="B42" s="144" t="s">
        <v>438</v>
      </c>
      <c r="C42" s="144"/>
      <c r="D42" s="144"/>
      <c r="E42" s="144"/>
      <c r="F42" s="144"/>
      <c r="G42" s="144"/>
      <c r="H42" s="144"/>
      <c r="I42" s="144"/>
      <c r="J42" s="144"/>
      <c r="K42" s="144"/>
    </row>
    <row r="43" spans="1:11" x14ac:dyDescent="0.25">
      <c r="B43" s="144" t="s">
        <v>439</v>
      </c>
      <c r="C43" s="144"/>
      <c r="D43" s="144"/>
      <c r="E43" s="144"/>
      <c r="F43" s="144"/>
      <c r="G43" s="144"/>
      <c r="H43" s="144"/>
      <c r="I43" s="144"/>
      <c r="J43" s="144"/>
      <c r="K43" s="144"/>
    </row>
  </sheetData>
  <mergeCells count="10">
    <mergeCell ref="B41:K41"/>
    <mergeCell ref="B42:K42"/>
    <mergeCell ref="B43:K43"/>
    <mergeCell ref="J1:K1"/>
    <mergeCell ref="A1:A2"/>
    <mergeCell ref="B1:B2"/>
    <mergeCell ref="C1:C2"/>
    <mergeCell ref="D1:D2"/>
    <mergeCell ref="E1:G1"/>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Sheet2!_Toc196467699</vt:lpstr>
      <vt:lpstr>Sheet2!_Toc196467700</vt:lpstr>
      <vt:lpstr>Sheet1!_Toc196467701</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QUOC MINH TRUONG MINH</dc:creator>
  <cp:lastModifiedBy>truongminhquocminh1975@gmail.com</cp:lastModifiedBy>
  <cp:lastPrinted>2025-05-30T07:20:45Z</cp:lastPrinted>
  <dcterms:created xsi:type="dcterms:W3CDTF">2025-05-30T02:02:28Z</dcterms:created>
  <dcterms:modified xsi:type="dcterms:W3CDTF">2025-06-04T04:11:25Z</dcterms:modified>
</cp:coreProperties>
</file>